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13_ncr:1_{D4C2B2E6-A87F-4C7B-B6AB-AA716AE1468E}"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Consolidado'!$A$5:$XFC$507</definedName>
    <definedName name="_xlnm._FilterDatabase" localSheetId="12" hidden="1">'PAI 2025 GPS rempl2)'!$A$3:$X$505</definedName>
    <definedName name="_xlnm._FilterDatabase" localSheetId="13" hidden="1">'Plan de acci�n consolidado 2025'!$A$2:$V$506</definedName>
    <definedName name="_xlnm._FilterDatabase" localSheetId="10" hidden="1">'Plantilla publicacion'!$A$2:$AA$490</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9">[6]LISTAS!$I$4:$I$38</definedName>
    <definedName name="area" localSheetId="12">[6]LISTAS!$I$4:$I$38</definedName>
    <definedName name="area" localSheetId="10">[6]LISTAS!$I$4:$I$38</definedName>
    <definedName name="area">[7]LISTAS!$I$4:$I$38</definedName>
    <definedName name="_xlnm.Print_Area" localSheetId="4">'Dimensión 3-Gestión con Valor'!$B$1:$N$379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2">[25]LISTAS!$H$16:$H$26</definedName>
    <definedName name="financiamiento" localSheetId="10">[25]LISTAS!$H$16:$H$26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9">[6]LISTAS!$AL$3:$AL$39</definedName>
    <definedName name="planes" localSheetId="12">[6]LISTAS!$AL$3:$AL$39</definedName>
    <definedName name="planes" localSheetId="10">[6]LISTAS!$AL$3:$AL$39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2">[6]LISTAS!$AK$3:$AK$22</definedName>
    <definedName name="politicas" localSheetId="10">[6]LISTAS!$AK$3:$AK$22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16" i="21" l="1"/>
  <c r="U316" i="21"/>
  <c r="T316" i="21"/>
  <c r="S316" i="21"/>
  <c r="R316" i="21"/>
  <c r="Q316" i="21"/>
  <c r="P316" i="21"/>
  <c r="O316" i="21"/>
  <c r="N316" i="21"/>
  <c r="M316" i="21"/>
  <c r="L316" i="21"/>
  <c r="K316" i="21"/>
  <c r="J316" i="21"/>
  <c r="I316" i="21"/>
  <c r="H316" i="21"/>
  <c r="G316" i="21"/>
  <c r="F316" i="21"/>
  <c r="E316" i="21"/>
  <c r="D316" i="21"/>
  <c r="C316" i="21"/>
  <c r="B316" i="21"/>
  <c r="V315" i="21"/>
  <c r="U315" i="21"/>
  <c r="T315" i="21"/>
  <c r="S315" i="21"/>
  <c r="R315" i="21"/>
  <c r="Q315" i="21"/>
  <c r="P315" i="21"/>
  <c r="O315" i="21"/>
  <c r="N315" i="21"/>
  <c r="M315" i="21"/>
  <c r="L315" i="21"/>
  <c r="K315" i="21"/>
  <c r="J315" i="21"/>
  <c r="I315" i="21"/>
  <c r="H315" i="21"/>
  <c r="G315" i="21"/>
  <c r="F315" i="21"/>
  <c r="E315" i="21"/>
  <c r="D315" i="21"/>
  <c r="C315" i="21"/>
  <c r="B315" i="21"/>
  <c r="A504" i="28"/>
  <c r="A505" i="28"/>
  <c r="A506" i="28"/>
  <c r="B2" i="21"/>
  <c r="B485" i="26"/>
  <c r="B484" i="26"/>
  <c r="B483" i="26"/>
  <c r="B371" i="26"/>
  <c r="B369" i="26"/>
  <c r="B368" i="26"/>
  <c r="B367" i="26"/>
  <c r="B366" i="26"/>
  <c r="B365" i="26"/>
  <c r="B364" i="26"/>
  <c r="B363" i="26"/>
  <c r="B362" i="26"/>
  <c r="B492" i="26"/>
  <c r="B491" i="26"/>
  <c r="B490" i="26"/>
  <c r="B489" i="26"/>
  <c r="B488" i="26"/>
  <c r="B472" i="26"/>
  <c r="B471" i="26"/>
  <c r="B470" i="26"/>
  <c r="B469" i="26"/>
  <c r="B453" i="26"/>
  <c r="B452" i="26"/>
  <c r="B451" i="26"/>
  <c r="B450" i="26"/>
  <c r="B449" i="26"/>
  <c r="B448" i="26"/>
  <c r="B447" i="26"/>
  <c r="B446" i="26"/>
  <c r="B445" i="26"/>
  <c r="B444" i="26"/>
  <c r="B443" i="26"/>
  <c r="B442" i="26"/>
  <c r="B432" i="26"/>
  <c r="B431" i="26"/>
  <c r="B430" i="26"/>
  <c r="B413" i="26"/>
  <c r="B412" i="26"/>
  <c r="B411" i="26"/>
  <c r="B410" i="26"/>
  <c r="B405" i="26"/>
  <c r="B404" i="26"/>
  <c r="B403" i="26"/>
  <c r="B402" i="26"/>
  <c r="B401" i="26"/>
  <c r="B400" i="26"/>
  <c r="B399" i="26"/>
  <c r="B398" i="26"/>
  <c r="B397" i="26"/>
  <c r="B396" i="26"/>
  <c r="B395" i="26"/>
  <c r="B394" i="26"/>
  <c r="B393" i="26"/>
  <c r="B392" i="26"/>
  <c r="B391" i="26"/>
  <c r="B390" i="26"/>
  <c r="B389" i="26"/>
  <c r="B388" i="26"/>
  <c r="B387" i="26"/>
  <c r="B386" i="26"/>
  <c r="B385" i="26"/>
  <c r="B380" i="26"/>
  <c r="B379" i="26"/>
  <c r="B378" i="26"/>
  <c r="B377" i="26"/>
  <c r="B376" i="26"/>
  <c r="B375" i="26"/>
  <c r="B374" i="26"/>
  <c r="B373" i="26"/>
  <c r="B372" i="26"/>
  <c r="B337" i="26"/>
  <c r="B336" i="26"/>
  <c r="B335" i="26"/>
  <c r="B334" i="26"/>
  <c r="B333" i="26"/>
  <c r="B332" i="26"/>
  <c r="B331" i="26"/>
  <c r="B330" i="26"/>
  <c r="B329" i="26"/>
  <c r="B328" i="26"/>
  <c r="B327" i="26"/>
  <c r="B307" i="26"/>
  <c r="B306" i="26"/>
  <c r="B305" i="26"/>
  <c r="B304" i="26"/>
  <c r="B303" i="26"/>
  <c r="B302" i="26"/>
  <c r="B301" i="26"/>
  <c r="B300" i="26"/>
  <c r="B299" i="26"/>
  <c r="B260" i="26"/>
  <c r="B259" i="26"/>
  <c r="B258" i="26"/>
  <c r="B257" i="26"/>
  <c r="B256" i="26"/>
  <c r="B255" i="26"/>
  <c r="B254" i="26"/>
  <c r="B140" i="26"/>
  <c r="B139" i="26"/>
  <c r="B138" i="26"/>
  <c r="B137" i="26"/>
  <c r="B136" i="26"/>
  <c r="B124" i="26"/>
  <c r="B123" i="26"/>
  <c r="B122" i="26"/>
  <c r="B118" i="26"/>
  <c r="B117" i="26"/>
  <c r="B116" i="26"/>
  <c r="B115" i="26"/>
  <c r="B102" i="26"/>
  <c r="B101" i="26"/>
  <c r="B100" i="26"/>
  <c r="B48" i="26"/>
  <c r="B47" i="26"/>
  <c r="B46" i="26"/>
  <c r="B45" i="26"/>
  <c r="B44" i="26"/>
  <c r="B468" i="26"/>
  <c r="B467" i="26"/>
  <c r="B466" i="26"/>
  <c r="B465" i="26"/>
  <c r="B464" i="26"/>
  <c r="B463" i="26"/>
  <c r="B436" i="26"/>
  <c r="B435" i="26"/>
  <c r="B434" i="26"/>
  <c r="B433" i="26"/>
  <c r="B429" i="26"/>
  <c r="B428" i="26"/>
  <c r="B427" i="26"/>
  <c r="B426" i="26"/>
  <c r="B425" i="26"/>
  <c r="B424" i="26"/>
  <c r="B423" i="26"/>
  <c r="B422" i="26"/>
  <c r="B421" i="26"/>
  <c r="B420" i="26"/>
  <c r="B419" i="26"/>
  <c r="B418" i="26"/>
  <c r="B417" i="26"/>
  <c r="B416" i="26"/>
  <c r="B415" i="26"/>
  <c r="B414" i="26"/>
  <c r="B409" i="26"/>
  <c r="B408" i="26"/>
  <c r="B407" i="26"/>
  <c r="B406" i="26"/>
  <c r="B384" i="26"/>
  <c r="B383" i="26"/>
  <c r="B382" i="26"/>
  <c r="B381" i="26"/>
  <c r="B361" i="26"/>
  <c r="B360" i="26"/>
  <c r="B359" i="26"/>
  <c r="B358" i="26"/>
  <c r="B357" i="26"/>
  <c r="B356" i="26"/>
  <c r="B355" i="26"/>
  <c r="B354" i="26"/>
  <c r="B344" i="26"/>
  <c r="B343" i="26"/>
  <c r="B342" i="26"/>
  <c r="B341" i="26"/>
  <c r="B340" i="26"/>
  <c r="B339" i="26"/>
  <c r="B338" i="26"/>
  <c r="B322" i="26"/>
  <c r="B321" i="26"/>
  <c r="B320" i="26"/>
  <c r="B319" i="26"/>
  <c r="B312" i="26"/>
  <c r="B311" i="26"/>
  <c r="B310" i="26"/>
  <c r="B309" i="26"/>
  <c r="B308" i="26"/>
  <c r="B295" i="26"/>
  <c r="B294" i="26"/>
  <c r="B293" i="26"/>
  <c r="B292" i="26"/>
  <c r="B288" i="26"/>
  <c r="B287" i="26"/>
  <c r="B286" i="26"/>
  <c r="B285" i="26"/>
  <c r="B284" i="26"/>
  <c r="B283" i="26"/>
  <c r="B282" i="26"/>
  <c r="B281" i="26"/>
  <c r="B280" i="26"/>
  <c r="B279" i="26"/>
  <c r="B278" i="26"/>
  <c r="B277" i="26"/>
  <c r="B276" i="26"/>
  <c r="B275" i="26"/>
  <c r="B274" i="26"/>
  <c r="B273" i="26"/>
  <c r="B272" i="26"/>
  <c r="B271" i="26"/>
  <c r="B270" i="26"/>
  <c r="B269" i="26"/>
  <c r="B268" i="26"/>
  <c r="B253" i="26"/>
  <c r="B252" i="26"/>
  <c r="B251" i="26"/>
  <c r="B250" i="26"/>
  <c r="B249" i="26"/>
  <c r="B248" i="26"/>
  <c r="B247" i="26"/>
  <c r="B246" i="26"/>
  <c r="B245" i="26"/>
  <c r="B244" i="26"/>
  <c r="B243" i="26"/>
  <c r="B24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29" i="26"/>
  <c r="B128" i="26"/>
  <c r="B127" i="26"/>
  <c r="B126" i="26"/>
  <c r="B125" i="26"/>
  <c r="B121" i="26"/>
  <c r="B120" i="26"/>
  <c r="B119" i="26"/>
  <c r="B114" i="26"/>
  <c r="B113" i="26"/>
  <c r="B112" i="26"/>
  <c r="B111" i="26"/>
  <c r="B110" i="26"/>
  <c r="B109" i="26"/>
  <c r="B108" i="26"/>
  <c r="B107" i="26"/>
  <c r="B106" i="26"/>
  <c r="B105" i="26"/>
  <c r="B104" i="26"/>
  <c r="B103" i="26"/>
  <c r="B99" i="26"/>
  <c r="B98" i="26"/>
  <c r="B97" i="26"/>
  <c r="B96" i="26"/>
  <c r="B95" i="26"/>
  <c r="B79" i="26"/>
  <c r="B78" i="26"/>
  <c r="B77" i="26"/>
  <c r="B76" i="26"/>
  <c r="B75" i="26"/>
  <c r="B74" i="26"/>
  <c r="B73" i="26"/>
  <c r="B72" i="26"/>
  <c r="B71" i="26"/>
  <c r="B70" i="26"/>
  <c r="B69" i="26"/>
  <c r="B68" i="26"/>
  <c r="B67" i="26"/>
  <c r="B66" i="26"/>
  <c r="B65" i="26"/>
  <c r="B64" i="26"/>
  <c r="B63" i="26"/>
  <c r="B62" i="26"/>
  <c r="B43" i="26"/>
  <c r="B20" i="26"/>
  <c r="B19" i="26"/>
  <c r="B18" i="26"/>
  <c r="B11" i="26"/>
  <c r="B10" i="26"/>
  <c r="B9" i="26"/>
  <c r="B8" i="26"/>
  <c r="B7" i="26"/>
  <c r="B241" i="26"/>
  <c r="B240" i="26"/>
  <c r="B239" i="26"/>
  <c r="B318" i="26"/>
  <c r="B317" i="26"/>
  <c r="B316" i="26"/>
  <c r="B315" i="26"/>
  <c r="B314" i="26"/>
  <c r="B313" i="26"/>
  <c r="B501" i="26"/>
  <c r="B500" i="26"/>
  <c r="B499" i="26"/>
  <c r="B498" i="26"/>
  <c r="B497" i="26"/>
  <c r="B496" i="26"/>
  <c r="B353" i="26"/>
  <c r="B352" i="26"/>
  <c r="B351" i="26"/>
  <c r="B350" i="26"/>
  <c r="B349" i="26"/>
  <c r="B348" i="26"/>
  <c r="B347" i="26"/>
  <c r="B346" i="26"/>
  <c r="B345" i="26"/>
  <c r="B238" i="26"/>
  <c r="B237" i="26"/>
  <c r="B236" i="26"/>
  <c r="B235" i="26"/>
  <c r="B234" i="26"/>
  <c r="B233" i="26"/>
  <c r="B232" i="26"/>
  <c r="B231" i="26"/>
  <c r="B230" i="26"/>
  <c r="B229" i="26"/>
  <c r="N505" i="26"/>
  <c r="N506" i="26" s="1"/>
  <c r="N507" i="26" s="1"/>
  <c r="N502" i="26"/>
  <c r="N503" i="26" s="1"/>
  <c r="N504" i="26" s="1"/>
  <c r="N496" i="26"/>
  <c r="N497" i="26" s="1"/>
  <c r="N498" i="26" s="1"/>
  <c r="N499" i="26" s="1"/>
  <c r="N500" i="26" s="1"/>
  <c r="N501" i="26" s="1"/>
  <c r="N493" i="26"/>
  <c r="N494" i="26" s="1"/>
  <c r="N495" i="26" s="1"/>
  <c r="N488" i="26"/>
  <c r="N489" i="26" s="1"/>
  <c r="N490" i="26" s="1"/>
  <c r="N491" i="26" s="1"/>
  <c r="N492" i="26" s="1"/>
  <c r="N483" i="26"/>
  <c r="N479" i="26"/>
  <c r="N480" i="26" s="1"/>
  <c r="N481" i="26" s="1"/>
  <c r="N482" i="26" s="1"/>
  <c r="N476" i="26"/>
  <c r="N477" i="26" s="1"/>
  <c r="N478" i="26" s="1"/>
  <c r="N473" i="26"/>
  <c r="N474" i="26" s="1"/>
  <c r="N475" i="26" s="1"/>
  <c r="N469" i="26"/>
  <c r="N470" i="26" s="1"/>
  <c r="N471" i="26" s="1"/>
  <c r="N472" i="26" s="1"/>
  <c r="N466" i="26"/>
  <c r="N467" i="26" s="1"/>
  <c r="N468" i="26" s="1"/>
  <c r="N463" i="26"/>
  <c r="N464" i="26" s="1"/>
  <c r="N465" i="26" s="1"/>
  <c r="N460" i="26"/>
  <c r="N461" i="26" s="1"/>
  <c r="N462" i="26" s="1"/>
  <c r="N454" i="26"/>
  <c r="N455" i="26" s="1"/>
  <c r="N456" i="26" s="1"/>
  <c r="N457" i="26" s="1"/>
  <c r="N458" i="26" s="1"/>
  <c r="N459" i="26" s="1"/>
  <c r="N451" i="26"/>
  <c r="N452" i="26" s="1"/>
  <c r="N453" i="26" s="1"/>
  <c r="N442" i="26"/>
  <c r="N443" i="26" s="1"/>
  <c r="N444" i="26" s="1"/>
  <c r="N445" i="26" s="1"/>
  <c r="N446" i="26" s="1"/>
  <c r="N447" i="26" s="1"/>
  <c r="N448" i="26" s="1"/>
  <c r="N449" i="26" s="1"/>
  <c r="N450" i="26" s="1"/>
  <c r="N437" i="26"/>
  <c r="N438" i="26" s="1"/>
  <c r="N439" i="26" s="1"/>
  <c r="N440" i="26" s="1"/>
  <c r="N441" i="26" s="1"/>
  <c r="N433" i="26"/>
  <c r="N434" i="26" s="1"/>
  <c r="N435" i="26" s="1"/>
  <c r="N436" i="26" s="1"/>
  <c r="N430" i="26"/>
  <c r="N431" i="26" s="1"/>
  <c r="N432" i="26" s="1"/>
  <c r="N426" i="26"/>
  <c r="N427" i="26" s="1"/>
  <c r="N428" i="26" s="1"/>
  <c r="N429" i="26" s="1"/>
  <c r="N422" i="26"/>
  <c r="N423" i="26" s="1"/>
  <c r="N424" i="26" s="1"/>
  <c r="N425" i="26" s="1"/>
  <c r="N419" i="26"/>
  <c r="N420" i="26" s="1"/>
  <c r="N421" i="26" s="1"/>
  <c r="N414" i="26"/>
  <c r="N415" i="26" s="1"/>
  <c r="N416" i="26" s="1"/>
  <c r="N417" i="26" s="1"/>
  <c r="N418" i="26" s="1"/>
  <c r="N410" i="26"/>
  <c r="N411" i="26" s="1"/>
  <c r="N412" i="26" s="1"/>
  <c r="N413" i="26" s="1"/>
  <c r="N406" i="26"/>
  <c r="N407" i="26" s="1"/>
  <c r="N408" i="26" s="1"/>
  <c r="N409" i="26" s="1"/>
  <c r="N400" i="26"/>
  <c r="N401" i="26" s="1"/>
  <c r="N402" i="26" s="1"/>
  <c r="N403" i="26" s="1"/>
  <c r="N404" i="26" s="1"/>
  <c r="N405" i="26" s="1"/>
  <c r="N396" i="26"/>
  <c r="N397" i="26" s="1"/>
  <c r="N398" i="26" s="1"/>
  <c r="N399" i="26" s="1"/>
  <c r="N391" i="26"/>
  <c r="N392" i="26" s="1"/>
  <c r="N393" i="26" s="1"/>
  <c r="N394" i="26" s="1"/>
  <c r="N395" i="26" s="1"/>
  <c r="N385" i="26"/>
  <c r="N386" i="26" s="1"/>
  <c r="N387" i="26" s="1"/>
  <c r="N388" i="26" s="1"/>
  <c r="N389" i="26" s="1"/>
  <c r="N390" i="26" s="1"/>
  <c r="N381" i="26"/>
  <c r="N382" i="26" s="1"/>
  <c r="N383" i="26" s="1"/>
  <c r="N384" i="26" s="1"/>
  <c r="N372" i="26"/>
  <c r="N373" i="26" s="1"/>
  <c r="N374" i="26" s="1"/>
  <c r="N375" i="26" s="1"/>
  <c r="N376" i="26" s="1"/>
  <c r="N377" i="26" s="1"/>
  <c r="N378" i="26" s="1"/>
  <c r="N379" i="26" s="1"/>
  <c r="N380" i="26" s="1"/>
  <c r="N368" i="26"/>
  <c r="N369" i="26" s="1"/>
  <c r="N370" i="26" s="1"/>
  <c r="N371" i="26" s="1"/>
  <c r="N365" i="26"/>
  <c r="N366" i="26" s="1"/>
  <c r="N367" i="26" s="1"/>
  <c r="N362" i="26"/>
  <c r="N363" i="26" s="1"/>
  <c r="N364" i="26" s="1"/>
  <c r="N357" i="26"/>
  <c r="N358" i="26" s="1"/>
  <c r="N359" i="26" s="1"/>
  <c r="N360" i="26" s="1"/>
  <c r="N361" i="26" s="1"/>
  <c r="N354" i="26"/>
  <c r="N355" i="26" s="1"/>
  <c r="N356" i="26" s="1"/>
  <c r="N349" i="26"/>
  <c r="N350" i="26" s="1"/>
  <c r="N351" i="26" s="1"/>
  <c r="N352" i="26" s="1"/>
  <c r="N353" i="26" s="1"/>
  <c r="N345" i="26"/>
  <c r="N346" i="26" s="1"/>
  <c r="N347" i="26" s="1"/>
  <c r="N348" i="26" s="1"/>
  <c r="N340" i="26"/>
  <c r="N341" i="26" s="1"/>
  <c r="N342" i="26" s="1"/>
  <c r="N343" i="26" s="1"/>
  <c r="N344" i="26" s="1"/>
  <c r="N338" i="26"/>
  <c r="N339" i="26" s="1"/>
  <c r="N332" i="26"/>
  <c r="N333" i="26" s="1"/>
  <c r="N334" i="26" s="1"/>
  <c r="N335" i="26" s="1"/>
  <c r="N336" i="26" s="1"/>
  <c r="N337" i="26" s="1"/>
  <c r="N327" i="26"/>
  <c r="N328" i="26" s="1"/>
  <c r="N329" i="26" s="1"/>
  <c r="N330" i="26" s="1"/>
  <c r="N331" i="26" s="1"/>
  <c r="N323" i="26"/>
  <c r="N324" i="26" s="1"/>
  <c r="N325" i="26" s="1"/>
  <c r="N326" i="26" s="1"/>
  <c r="N319" i="26"/>
  <c r="N320" i="26" s="1"/>
  <c r="N321" i="26" s="1"/>
  <c r="N322" i="26" s="1"/>
  <c r="N313" i="26"/>
  <c r="N314" i="26" s="1"/>
  <c r="N315" i="26" s="1"/>
  <c r="N316" i="26" s="1"/>
  <c r="N317" i="26" s="1"/>
  <c r="N318" i="26" s="1"/>
  <c r="N308" i="26"/>
  <c r="N309" i="26" s="1"/>
  <c r="N310" i="26" s="1"/>
  <c r="N311" i="26" s="1"/>
  <c r="N312" i="26" s="1"/>
  <c r="N302" i="26"/>
  <c r="N303" i="26" s="1"/>
  <c r="N304" i="26" s="1"/>
  <c r="N305" i="26" s="1"/>
  <c r="N306" i="26" s="1"/>
  <c r="N307" i="26" s="1"/>
  <c r="N299" i="26"/>
  <c r="N300" i="26" s="1"/>
  <c r="N301" i="26" s="1"/>
  <c r="N296" i="26"/>
  <c r="N297" i="26" s="1"/>
  <c r="N298" i="26" s="1"/>
  <c r="N292" i="26"/>
  <c r="N293" i="26" s="1"/>
  <c r="N294" i="26" s="1"/>
  <c r="N295" i="26" s="1"/>
  <c r="N289" i="26"/>
  <c r="N290" i="26" s="1"/>
  <c r="N291" i="26" s="1"/>
  <c r="N284" i="26"/>
  <c r="N285" i="26" s="1"/>
  <c r="N286" i="26" s="1"/>
  <c r="N287" i="26" s="1"/>
  <c r="N288" i="26" s="1"/>
  <c r="N281" i="26"/>
  <c r="N282" i="26" s="1"/>
  <c r="N283" i="26" s="1"/>
  <c r="N274" i="26"/>
  <c r="N275" i="26" s="1"/>
  <c r="N276" i="26" s="1"/>
  <c r="N277" i="26" s="1"/>
  <c r="N278" i="26" s="1"/>
  <c r="N279" i="26" s="1"/>
  <c r="N280" i="26" s="1"/>
  <c r="N270" i="26"/>
  <c r="N271" i="26" s="1"/>
  <c r="N272" i="26" s="1"/>
  <c r="N273" i="26" s="1"/>
  <c r="N268" i="26"/>
  <c r="N269" i="26" s="1"/>
  <c r="N261" i="26"/>
  <c r="N262" i="26" s="1"/>
  <c r="N263" i="26" s="1"/>
  <c r="N264" i="26" s="1"/>
  <c r="N265" i="26" s="1"/>
  <c r="N266" i="26" s="1"/>
  <c r="N267" i="26" s="1"/>
  <c r="N254" i="26"/>
  <c r="N255" i="26" s="1"/>
  <c r="N256" i="26" s="1"/>
  <c r="N257" i="26" s="1"/>
  <c r="N258" i="26" s="1"/>
  <c r="N259" i="26" s="1"/>
  <c r="N260" i="26" s="1"/>
  <c r="N251" i="26"/>
  <c r="N252" i="26" s="1"/>
  <c r="N253" i="26" s="1"/>
  <c r="N248" i="26"/>
  <c r="N249" i="26" s="1"/>
  <c r="N250" i="26" s="1"/>
  <c r="N246" i="26"/>
  <c r="N247" i="26" s="1"/>
  <c r="N244" i="26"/>
  <c r="N245" i="26" s="1"/>
  <c r="N242" i="26"/>
  <c r="N243" i="26" s="1"/>
  <c r="N239" i="26"/>
  <c r="N237" i="26"/>
  <c r="N233" i="26"/>
  <c r="N234" i="26" s="1"/>
  <c r="N235" i="26" s="1"/>
  <c r="N236" i="26" s="1"/>
  <c r="N229" i="26"/>
  <c r="N230" i="26" s="1"/>
  <c r="N231" i="26" s="1"/>
  <c r="N232" i="26" s="1"/>
  <c r="N224" i="26"/>
  <c r="N225" i="26" s="1"/>
  <c r="N226" i="26" s="1"/>
  <c r="N227" i="26" s="1"/>
  <c r="N228" i="26" s="1"/>
  <c r="N217" i="26"/>
  <c r="N218" i="26" s="1"/>
  <c r="N219" i="26" s="1"/>
  <c r="N220" i="26" s="1"/>
  <c r="N221" i="26" s="1"/>
  <c r="N222" i="26" s="1"/>
  <c r="N223" i="26" s="1"/>
  <c r="N211" i="26"/>
  <c r="N212" i="26" s="1"/>
  <c r="N213" i="26" s="1"/>
  <c r="N214" i="26" s="1"/>
  <c r="N215" i="26" s="1"/>
  <c r="N216" i="26" s="1"/>
  <c r="N208" i="26"/>
  <c r="N209" i="26" s="1"/>
  <c r="N210" i="26" s="1"/>
  <c r="N202" i="26"/>
  <c r="N203" i="26" s="1"/>
  <c r="N204" i="26" s="1"/>
  <c r="N205" i="26" s="1"/>
  <c r="N206" i="26" s="1"/>
  <c r="N207" i="26" s="1"/>
  <c r="N194" i="26"/>
  <c r="N195" i="26" s="1"/>
  <c r="N196" i="26" s="1"/>
  <c r="N197" i="26" s="1"/>
  <c r="N198" i="26" s="1"/>
  <c r="N199" i="26" s="1"/>
  <c r="N200" i="26" s="1"/>
  <c r="N201" i="26" s="1"/>
  <c r="N190" i="26"/>
  <c r="N191" i="26" s="1"/>
  <c r="N192" i="26" s="1"/>
  <c r="N193" i="26" s="1"/>
  <c r="N185" i="26"/>
  <c r="N186" i="26" s="1"/>
  <c r="N187" i="26" s="1"/>
  <c r="N188" i="26" s="1"/>
  <c r="N189" i="26" s="1"/>
  <c r="N181" i="26"/>
  <c r="N182" i="26" s="1"/>
  <c r="N183" i="26" s="1"/>
  <c r="N184" i="26" s="1"/>
  <c r="N173" i="26"/>
  <c r="N174" i="26" s="1"/>
  <c r="N175" i="26" s="1"/>
  <c r="N176" i="26" s="1"/>
  <c r="N177" i="26" s="1"/>
  <c r="N178" i="26" s="1"/>
  <c r="N179" i="26" s="1"/>
  <c r="N180" i="26" s="1"/>
  <c r="N167" i="26"/>
  <c r="N168" i="26" s="1"/>
  <c r="N169" i="26" s="1"/>
  <c r="N170" i="26" s="1"/>
  <c r="N171" i="26" s="1"/>
  <c r="N172" i="26" s="1"/>
  <c r="N162" i="26"/>
  <c r="N163" i="26" s="1"/>
  <c r="N164" i="26" s="1"/>
  <c r="N165" i="26" s="1"/>
  <c r="N166" i="26" s="1"/>
  <c r="N157" i="26"/>
  <c r="N158" i="26" s="1"/>
  <c r="N159" i="26" s="1"/>
  <c r="N160" i="26" s="1"/>
  <c r="N161" i="26" s="1"/>
  <c r="N152" i="26"/>
  <c r="N153" i="26" s="1"/>
  <c r="N154" i="26" s="1"/>
  <c r="N155" i="26" s="1"/>
  <c r="N156" i="26" s="1"/>
  <c r="N148" i="26"/>
  <c r="N149" i="26" s="1"/>
  <c r="N150" i="26" s="1"/>
  <c r="N151" i="26" s="1"/>
  <c r="N145" i="26"/>
  <c r="N146" i="26" s="1"/>
  <c r="N147" i="26" s="1"/>
  <c r="N141" i="26"/>
  <c r="N142" i="26" s="1"/>
  <c r="N143" i="26" s="1"/>
  <c r="N144" i="26" s="1"/>
  <c r="N136" i="26"/>
  <c r="N137" i="26" s="1"/>
  <c r="N138" i="26" s="1"/>
  <c r="N139" i="26" s="1"/>
  <c r="N140" i="26" s="1"/>
  <c r="N130" i="26"/>
  <c r="N131" i="26" s="1"/>
  <c r="N132" i="26" s="1"/>
  <c r="N133" i="26" s="1"/>
  <c r="N134" i="26" s="1"/>
  <c r="N135" i="26" s="1"/>
  <c r="N125" i="26"/>
  <c r="N126" i="26" s="1"/>
  <c r="N127" i="26" s="1"/>
  <c r="N128" i="26" s="1"/>
  <c r="N129" i="26" s="1"/>
  <c r="N122" i="26"/>
  <c r="N123" i="26" s="1"/>
  <c r="N124" i="26" s="1"/>
  <c r="N119" i="26"/>
  <c r="N120" i="26" s="1"/>
  <c r="N121" i="26" s="1"/>
  <c r="N115" i="26"/>
  <c r="N116" i="26" s="1"/>
  <c r="N117" i="26" s="1"/>
  <c r="N118" i="26" s="1"/>
  <c r="N112" i="26"/>
  <c r="N113" i="26" s="1"/>
  <c r="N114" i="26" s="1"/>
  <c r="N108" i="26"/>
  <c r="N109" i="26" s="1"/>
  <c r="N110" i="26" s="1"/>
  <c r="N111" i="26" s="1"/>
  <c r="N103" i="26"/>
  <c r="N104" i="26" s="1"/>
  <c r="N105" i="26" s="1"/>
  <c r="N106" i="26" s="1"/>
  <c r="N107" i="26" s="1"/>
  <c r="N100" i="26"/>
  <c r="N101" i="26" s="1"/>
  <c r="N102" i="26" s="1"/>
  <c r="N95" i="26"/>
  <c r="N96" i="26" s="1"/>
  <c r="N97" i="26" s="1"/>
  <c r="N98" i="26" s="1"/>
  <c r="N99" i="26" s="1"/>
  <c r="N91" i="26"/>
  <c r="N92" i="26" s="1"/>
  <c r="N93" i="26" s="1"/>
  <c r="N94" i="26" s="1"/>
  <c r="N85" i="26"/>
  <c r="N86" i="26" s="1"/>
  <c r="N87" i="26" s="1"/>
  <c r="N88" i="26" s="1"/>
  <c r="N89" i="26" s="1"/>
  <c r="N90" i="26" s="1"/>
  <c r="N80" i="26"/>
  <c r="N81" i="26" s="1"/>
  <c r="N82" i="26" s="1"/>
  <c r="N83" i="26" s="1"/>
  <c r="N84" i="26" s="1"/>
  <c r="N77" i="26"/>
  <c r="N78" i="26" s="1"/>
  <c r="N79" i="26" s="1"/>
  <c r="N73" i="26"/>
  <c r="N74" i="26" s="1"/>
  <c r="N75" i="26" s="1"/>
  <c r="N76" i="26" s="1"/>
  <c r="N69" i="26"/>
  <c r="N70" i="26" s="1"/>
  <c r="N71" i="26" s="1"/>
  <c r="N72" i="26" s="1"/>
  <c r="N62" i="26"/>
  <c r="N63" i="26" s="1"/>
  <c r="N64" i="26" s="1"/>
  <c r="N65" i="26" s="1"/>
  <c r="N66" i="26" s="1"/>
  <c r="N67" i="26" s="1"/>
  <c r="N68" i="26" s="1"/>
  <c r="N57" i="26"/>
  <c r="N58" i="26" s="1"/>
  <c r="N59" i="26" s="1"/>
  <c r="N60" i="26" s="1"/>
  <c r="N61" i="26" s="1"/>
  <c r="N52" i="26"/>
  <c r="N53" i="26" s="1"/>
  <c r="N54" i="26" s="1"/>
  <c r="N55" i="26" s="1"/>
  <c r="N56" i="26" s="1"/>
  <c r="N49" i="26"/>
  <c r="N50" i="26" s="1"/>
  <c r="N51" i="26" s="1"/>
  <c r="N43" i="26"/>
  <c r="N44" i="26" s="1"/>
  <c r="N45" i="26" s="1"/>
  <c r="N46" i="26" s="1"/>
  <c r="N47" i="26" s="1"/>
  <c r="N48" i="26" s="1"/>
  <c r="N40" i="26"/>
  <c r="N41" i="26" s="1"/>
  <c r="N42" i="26" s="1"/>
  <c r="N36" i="26"/>
  <c r="N37" i="26" s="1"/>
  <c r="N38" i="26" s="1"/>
  <c r="N39" i="26" s="1"/>
  <c r="N32" i="26"/>
  <c r="N33" i="26" s="1"/>
  <c r="N34" i="26" s="1"/>
  <c r="N35" i="26" s="1"/>
  <c r="N29" i="26"/>
  <c r="N30" i="26" s="1"/>
  <c r="N31" i="26" s="1"/>
  <c r="N26" i="26"/>
  <c r="N27" i="26" s="1"/>
  <c r="N28" i="26" s="1"/>
  <c r="N21" i="26"/>
  <c r="N22" i="26" s="1"/>
  <c r="N23" i="26" s="1"/>
  <c r="N24" i="26" s="1"/>
  <c r="N25" i="26" s="1"/>
  <c r="N18" i="26"/>
  <c r="N19" i="26" s="1"/>
  <c r="N20" i="26" s="1"/>
  <c r="N15" i="26"/>
  <c r="N16" i="26" s="1"/>
  <c r="N17" i="26" s="1"/>
  <c r="N12" i="26"/>
  <c r="N13" i="26" s="1"/>
  <c r="N14" i="26" s="1"/>
  <c r="N9" i="26"/>
  <c r="N10" i="26" s="1"/>
  <c r="N11" i="26" s="1"/>
  <c r="N6" i="26"/>
  <c r="N7" i="26" s="1"/>
  <c r="N8" i="26" s="1"/>
  <c r="B441" i="26"/>
  <c r="B440" i="26"/>
  <c r="B439" i="26"/>
  <c r="B438" i="26"/>
  <c r="B437" i="26"/>
  <c r="B298" i="26"/>
  <c r="B297" i="26"/>
  <c r="B296" i="26"/>
  <c r="B291" i="26"/>
  <c r="B290" i="26"/>
  <c r="B28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135" i="26"/>
  <c r="B134" i="26"/>
  <c r="B133" i="26"/>
  <c r="B132" i="26"/>
  <c r="B131" i="26"/>
  <c r="B130" i="26"/>
  <c r="E31" i="15"/>
  <c r="F31" i="15"/>
  <c r="E33" i="15"/>
  <c r="F33" i="15"/>
  <c r="D31" i="15"/>
  <c r="D32" i="15"/>
  <c r="D33" i="15"/>
  <c r="D34" i="15"/>
  <c r="C31" i="15"/>
  <c r="B265" i="26"/>
  <c r="B264" i="26"/>
  <c r="B263" i="26"/>
  <c r="B262" i="26"/>
  <c r="B261" i="26"/>
  <c r="B61" i="26"/>
  <c r="B60" i="26"/>
  <c r="B59" i="26"/>
  <c r="B58" i="26"/>
  <c r="B57" i="26"/>
  <c r="B56" i="26"/>
  <c r="B55" i="26"/>
  <c r="B54" i="26"/>
  <c r="B53" i="26"/>
  <c r="B52" i="26"/>
  <c r="B51" i="26"/>
  <c r="B50" i="26"/>
  <c r="B49" i="26"/>
  <c r="B475" i="26"/>
  <c r="B474" i="26"/>
  <c r="B473" i="26"/>
  <c r="B41" i="26"/>
  <c r="B40" i="26"/>
  <c r="B39" i="26"/>
  <c r="B38" i="26"/>
  <c r="B37" i="26"/>
  <c r="B36" i="26"/>
  <c r="B35" i="26"/>
  <c r="B34" i="26"/>
  <c r="B33" i="26"/>
  <c r="B32" i="26"/>
  <c r="B31" i="26"/>
  <c r="B30" i="26"/>
  <c r="B29" i="26"/>
  <c r="B28" i="26"/>
  <c r="B27" i="26"/>
  <c r="B26" i="26"/>
  <c r="B25" i="26"/>
  <c r="B24" i="26"/>
  <c r="B23" i="26"/>
  <c r="B22" i="26"/>
  <c r="B21" i="26"/>
  <c r="N484" i="26"/>
  <c r="N485" i="26" s="1"/>
  <c r="N486" i="26" s="1"/>
  <c r="N487" i="26" s="1"/>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6" i="26"/>
  <c r="F19" i="15"/>
  <c r="E19" i="15"/>
  <c r="D19" i="15"/>
  <c r="C19" i="15"/>
  <c r="D128" i="19"/>
  <c r="F127" i="19"/>
  <c r="E127" i="19"/>
  <c r="D127" i="19"/>
  <c r="C127" i="19"/>
  <c r="N238" i="26" l="1"/>
  <c r="N240" i="26" s="1"/>
  <c r="N241" i="26" s="1"/>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23" i="28"/>
  <c r="A22" i="28"/>
  <c r="A21" i="28"/>
  <c r="A20" i="28"/>
  <c r="A19" i="28"/>
  <c r="A18" i="28"/>
  <c r="A17" i="28"/>
  <c r="A464" i="28"/>
  <c r="A463" i="28"/>
  <c r="A462" i="28"/>
  <c r="A461" i="28"/>
  <c r="A460" i="28"/>
  <c r="A459" i="28"/>
  <c r="A458" i="28"/>
  <c r="A457" i="28"/>
  <c r="A456" i="28"/>
  <c r="A455" i="28"/>
  <c r="A454" i="28"/>
  <c r="A453" i="28"/>
  <c r="A452" i="28"/>
  <c r="A451" i="28"/>
  <c r="A450" i="28"/>
  <c r="A449" i="28"/>
  <c r="A448" i="28"/>
  <c r="A447" i="28"/>
  <c r="A446" i="28"/>
  <c r="A445" i="28"/>
  <c r="A16"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15" i="28"/>
  <c r="A14" i="28"/>
  <c r="A13"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12" i="28"/>
  <c r="A11" i="28"/>
  <c r="A10" i="28"/>
  <c r="A9" i="28"/>
  <c r="A8"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7"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6" i="28"/>
  <c r="A5" i="28"/>
  <c r="A242" i="28"/>
  <c r="A241" i="28"/>
  <c r="A240" i="28"/>
  <c r="A239" i="28"/>
  <c r="A4" i="28"/>
  <c r="A3"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O505" i="21" l="1"/>
  <c r="P507" i="26" s="1"/>
  <c r="C505" i="21"/>
  <c r="D507" i="26" s="1"/>
  <c r="G505" i="21"/>
  <c r="K505" i="21"/>
  <c r="L507" i="26" s="1"/>
  <c r="S505" i="21"/>
  <c r="T507" i="26" s="1"/>
  <c r="B505" i="21"/>
  <c r="C507" i="26" s="1"/>
  <c r="F505" i="21"/>
  <c r="G507" i="26" s="1"/>
  <c r="R505" i="21"/>
  <c r="S507" i="26" s="1"/>
  <c r="D505" i="21"/>
  <c r="E507" i="26" s="1"/>
  <c r="H505" i="21"/>
  <c r="L505" i="21"/>
  <c r="M507" i="26" s="1"/>
  <c r="P505" i="21"/>
  <c r="Q507" i="26" s="1"/>
  <c r="T505" i="21"/>
  <c r="U507" i="26" s="1"/>
  <c r="J505" i="21"/>
  <c r="K507" i="26" s="1"/>
  <c r="N505" i="21"/>
  <c r="V505" i="21"/>
  <c r="W507" i="26" s="1"/>
  <c r="E505" i="21"/>
  <c r="F507" i="26" s="1"/>
  <c r="I505" i="21"/>
  <c r="M505" i="21"/>
  <c r="Q505" i="21"/>
  <c r="R507" i="26" s="1"/>
  <c r="U505" i="21"/>
  <c r="V507" i="26" s="1"/>
  <c r="O499" i="21"/>
  <c r="L498" i="21"/>
  <c r="M500" i="26" s="1"/>
  <c r="V504" i="21"/>
  <c r="W506" i="26" s="1"/>
  <c r="P502" i="21"/>
  <c r="Q504" i="26" s="1"/>
  <c r="J500" i="21"/>
  <c r="K502" i="26" s="1"/>
  <c r="R504" i="21"/>
  <c r="S506" i="26" s="1"/>
  <c r="B504" i="21"/>
  <c r="C506" i="26" s="1"/>
  <c r="G503" i="21"/>
  <c r="L502" i="21"/>
  <c r="M504" i="26" s="1"/>
  <c r="Q501" i="21"/>
  <c r="R503" i="26" s="1"/>
  <c r="V500" i="21"/>
  <c r="W502" i="26" s="1"/>
  <c r="F500" i="21"/>
  <c r="G502" i="26" s="1"/>
  <c r="K499" i="21"/>
  <c r="L501" i="26" s="1"/>
  <c r="P498" i="21"/>
  <c r="Q500" i="26" s="1"/>
  <c r="F504" i="21"/>
  <c r="G506" i="26" s="1"/>
  <c r="U501" i="21"/>
  <c r="V503" i="26" s="1"/>
  <c r="T498" i="21"/>
  <c r="U500" i="26" s="1"/>
  <c r="N504" i="21"/>
  <c r="S503" i="21"/>
  <c r="T505" i="26" s="1"/>
  <c r="C503" i="21"/>
  <c r="D505" i="26" s="1"/>
  <c r="H502" i="21"/>
  <c r="M501" i="21"/>
  <c r="R500" i="21"/>
  <c r="S502" i="26" s="1"/>
  <c r="B500" i="21"/>
  <c r="C502" i="26" s="1"/>
  <c r="G499" i="21"/>
  <c r="K503" i="21"/>
  <c r="L505" i="26" s="1"/>
  <c r="E501" i="21"/>
  <c r="F503" i="26" s="1"/>
  <c r="C5" i="21"/>
  <c r="D7" i="26" s="1"/>
  <c r="G5" i="21"/>
  <c r="K5" i="21"/>
  <c r="L7" i="26" s="1"/>
  <c r="O5" i="21"/>
  <c r="P7" i="26" s="1"/>
  <c r="S5" i="21"/>
  <c r="T7" i="26" s="1"/>
  <c r="B6" i="21"/>
  <c r="C8" i="26" s="1"/>
  <c r="F6" i="21"/>
  <c r="G8" i="26" s="1"/>
  <c r="J6" i="21"/>
  <c r="K8" i="26" s="1"/>
  <c r="N6" i="21"/>
  <c r="R6" i="21"/>
  <c r="S8" i="26" s="1"/>
  <c r="V6" i="21"/>
  <c r="W8" i="26" s="1"/>
  <c r="E7" i="21"/>
  <c r="F9" i="26" s="1"/>
  <c r="I7" i="21"/>
  <c r="M7" i="21"/>
  <c r="Q7" i="21"/>
  <c r="R9" i="26" s="1"/>
  <c r="U7" i="21"/>
  <c r="V9" i="26" s="1"/>
  <c r="D8" i="21"/>
  <c r="E10" i="26" s="1"/>
  <c r="H8" i="21"/>
  <c r="L8" i="21"/>
  <c r="M10" i="26" s="1"/>
  <c r="P8" i="21"/>
  <c r="Q10" i="26" s="1"/>
  <c r="T8" i="21"/>
  <c r="U10" i="26" s="1"/>
  <c r="C9" i="21"/>
  <c r="D11" i="26" s="1"/>
  <c r="G9" i="21"/>
  <c r="K9" i="21"/>
  <c r="L11" i="26" s="1"/>
  <c r="O9" i="21"/>
  <c r="P11" i="26" s="1"/>
  <c r="S9" i="21"/>
  <c r="T11" i="26" s="1"/>
  <c r="B10" i="21"/>
  <c r="C12" i="26" s="1"/>
  <c r="F10" i="21"/>
  <c r="G12" i="26" s="1"/>
  <c r="J10" i="21"/>
  <c r="K12" i="26" s="1"/>
  <c r="N10" i="21"/>
  <c r="R10" i="21"/>
  <c r="S12" i="26" s="1"/>
  <c r="V10" i="21"/>
  <c r="W12" i="26" s="1"/>
  <c r="E11" i="21"/>
  <c r="F13" i="26" s="1"/>
  <c r="I11" i="21"/>
  <c r="M11" i="21"/>
  <c r="Q11" i="21"/>
  <c r="R13" i="26" s="1"/>
  <c r="U11" i="21"/>
  <c r="V13" i="26" s="1"/>
  <c r="D12" i="21"/>
  <c r="E14" i="26" s="1"/>
  <c r="H12" i="21"/>
  <c r="L12" i="21"/>
  <c r="M14" i="26" s="1"/>
  <c r="P12" i="21"/>
  <c r="Q14" i="26" s="1"/>
  <c r="T12" i="21"/>
  <c r="U14" i="26" s="1"/>
  <c r="C13" i="21"/>
  <c r="D15" i="26" s="1"/>
  <c r="G13" i="21"/>
  <c r="K13" i="21"/>
  <c r="L15" i="26" s="1"/>
  <c r="O13" i="21"/>
  <c r="P15" i="26" s="1"/>
  <c r="S13" i="21"/>
  <c r="T15" i="26" s="1"/>
  <c r="B14" i="21"/>
  <c r="C16" i="26" s="1"/>
  <c r="F14" i="21"/>
  <c r="G16" i="26" s="1"/>
  <c r="J14" i="21"/>
  <c r="K16" i="26" s="1"/>
  <c r="N14" i="21"/>
  <c r="R14" i="21"/>
  <c r="S16" i="26" s="1"/>
  <c r="V14" i="21"/>
  <c r="W16" i="26" s="1"/>
  <c r="E15" i="21"/>
  <c r="F17" i="26" s="1"/>
  <c r="I15" i="21"/>
  <c r="M15" i="21"/>
  <c r="Q15" i="21"/>
  <c r="R17" i="26" s="1"/>
  <c r="U15" i="21"/>
  <c r="V17" i="26" s="1"/>
  <c r="D16" i="21"/>
  <c r="E18" i="26" s="1"/>
  <c r="H16" i="21"/>
  <c r="L16" i="21"/>
  <c r="M18" i="26" s="1"/>
  <c r="P16" i="21"/>
  <c r="Q18" i="26" s="1"/>
  <c r="T16" i="21"/>
  <c r="U18" i="26" s="1"/>
  <c r="C17" i="21"/>
  <c r="D19" i="26" s="1"/>
  <c r="G17" i="21"/>
  <c r="K17" i="21"/>
  <c r="L19" i="26" s="1"/>
  <c r="O17" i="21"/>
  <c r="P19" i="26" s="1"/>
  <c r="S17" i="21"/>
  <c r="T19" i="26" s="1"/>
  <c r="B18" i="21"/>
  <c r="C20" i="26" s="1"/>
  <c r="F18" i="21"/>
  <c r="G20" i="26" s="1"/>
  <c r="J18" i="21"/>
  <c r="K20" i="26" s="1"/>
  <c r="N18" i="21"/>
  <c r="R18" i="21"/>
  <c r="S20" i="26" s="1"/>
  <c r="V18" i="21"/>
  <c r="W20" i="26" s="1"/>
  <c r="E19" i="21"/>
  <c r="F21" i="26" s="1"/>
  <c r="I19" i="21"/>
  <c r="M19" i="21"/>
  <c r="Q19" i="21"/>
  <c r="R21" i="26" s="1"/>
  <c r="U19" i="21"/>
  <c r="V21" i="26" s="1"/>
  <c r="D20" i="21"/>
  <c r="E22" i="26" s="1"/>
  <c r="H20" i="21"/>
  <c r="L20" i="21"/>
  <c r="M22" i="26" s="1"/>
  <c r="P20" i="21"/>
  <c r="Q22" i="26" s="1"/>
  <c r="T20" i="21"/>
  <c r="U22" i="26" s="1"/>
  <c r="C21" i="21"/>
  <c r="D23" i="26" s="1"/>
  <c r="G21" i="21"/>
  <c r="K21" i="21"/>
  <c r="L23" i="26" s="1"/>
  <c r="O21" i="21"/>
  <c r="P23" i="26" s="1"/>
  <c r="S21" i="21"/>
  <c r="T23" i="26" s="1"/>
  <c r="B22" i="21"/>
  <c r="C24" i="26" s="1"/>
  <c r="F22" i="21"/>
  <c r="G24" i="26" s="1"/>
  <c r="J22" i="21"/>
  <c r="K24" i="26" s="1"/>
  <c r="N22" i="21"/>
  <c r="R22" i="21"/>
  <c r="S24" i="26" s="1"/>
  <c r="V22" i="21"/>
  <c r="W24" i="26" s="1"/>
  <c r="E23" i="21"/>
  <c r="F25" i="26" s="1"/>
  <c r="I23" i="21"/>
  <c r="M23" i="21"/>
  <c r="Q23" i="21"/>
  <c r="R25" i="26" s="1"/>
  <c r="U23" i="21"/>
  <c r="V25" i="26" s="1"/>
  <c r="D24" i="21"/>
  <c r="E26" i="26" s="1"/>
  <c r="H24" i="21"/>
  <c r="L24" i="21"/>
  <c r="M26" i="26" s="1"/>
  <c r="P24" i="21"/>
  <c r="Q26" i="26" s="1"/>
  <c r="T24" i="21"/>
  <c r="U26" i="26" s="1"/>
  <c r="C25" i="21"/>
  <c r="D27" i="26" s="1"/>
  <c r="G25" i="21"/>
  <c r="K25" i="21"/>
  <c r="L27" i="26" s="1"/>
  <c r="O25" i="21"/>
  <c r="P27" i="26" s="1"/>
  <c r="S25" i="21"/>
  <c r="T27" i="26" s="1"/>
  <c r="B26" i="21"/>
  <c r="C28" i="26" s="1"/>
  <c r="F26" i="21"/>
  <c r="G28" i="26" s="1"/>
  <c r="J26" i="21"/>
  <c r="K28" i="26" s="1"/>
  <c r="N26" i="21"/>
  <c r="R26" i="21"/>
  <c r="S28" i="26" s="1"/>
  <c r="V26" i="21"/>
  <c r="W28" i="26" s="1"/>
  <c r="E27" i="21"/>
  <c r="F29" i="26" s="1"/>
  <c r="I27" i="21"/>
  <c r="M27" i="21"/>
  <c r="Q27" i="21"/>
  <c r="R29" i="26" s="1"/>
  <c r="D5" i="21"/>
  <c r="E7" i="26" s="1"/>
  <c r="H5" i="21"/>
  <c r="L5" i="21"/>
  <c r="M7" i="26" s="1"/>
  <c r="P5" i="21"/>
  <c r="Q7" i="26" s="1"/>
  <c r="T5" i="21"/>
  <c r="U7" i="26" s="1"/>
  <c r="C6" i="21"/>
  <c r="D8" i="26" s="1"/>
  <c r="G6" i="21"/>
  <c r="K6" i="21"/>
  <c r="L8" i="26" s="1"/>
  <c r="O6" i="21"/>
  <c r="P8" i="26" s="1"/>
  <c r="S6" i="21"/>
  <c r="T8" i="26" s="1"/>
  <c r="B7" i="21"/>
  <c r="C9" i="26" s="1"/>
  <c r="F7" i="21"/>
  <c r="G9" i="26" s="1"/>
  <c r="J7" i="21"/>
  <c r="K9" i="26" s="1"/>
  <c r="N7" i="21"/>
  <c r="R7" i="21"/>
  <c r="S9" i="26" s="1"/>
  <c r="V7" i="21"/>
  <c r="W9" i="26" s="1"/>
  <c r="E8" i="21"/>
  <c r="F10" i="26" s="1"/>
  <c r="I8" i="21"/>
  <c r="M8" i="21"/>
  <c r="Q8" i="21"/>
  <c r="R10" i="26" s="1"/>
  <c r="U8" i="21"/>
  <c r="V10" i="26" s="1"/>
  <c r="D9" i="21"/>
  <c r="E11" i="26" s="1"/>
  <c r="H9" i="21"/>
  <c r="L9" i="21"/>
  <c r="M11" i="26" s="1"/>
  <c r="P9" i="21"/>
  <c r="Q11" i="26" s="1"/>
  <c r="T9" i="21"/>
  <c r="U11" i="26" s="1"/>
  <c r="C10" i="21"/>
  <c r="D12" i="26" s="1"/>
  <c r="G10" i="21"/>
  <c r="K10" i="21"/>
  <c r="L12" i="26" s="1"/>
  <c r="O10" i="21"/>
  <c r="P12" i="26" s="1"/>
  <c r="S10" i="21"/>
  <c r="T12" i="26" s="1"/>
  <c r="B11" i="21"/>
  <c r="C13" i="26" s="1"/>
  <c r="F11" i="21"/>
  <c r="G13" i="26" s="1"/>
  <c r="J11" i="21"/>
  <c r="K13" i="26" s="1"/>
  <c r="N11" i="21"/>
  <c r="R11" i="21"/>
  <c r="S13" i="26" s="1"/>
  <c r="V11" i="21"/>
  <c r="W13" i="26" s="1"/>
  <c r="E12" i="21"/>
  <c r="F14" i="26" s="1"/>
  <c r="I12" i="21"/>
  <c r="M12" i="21"/>
  <c r="Q12" i="21"/>
  <c r="R14" i="26" s="1"/>
  <c r="U12" i="21"/>
  <c r="V14" i="26" s="1"/>
  <c r="D13" i="21"/>
  <c r="E15" i="26" s="1"/>
  <c r="H13" i="21"/>
  <c r="L13" i="21"/>
  <c r="M15" i="26" s="1"/>
  <c r="P13" i="21"/>
  <c r="Q15" i="26" s="1"/>
  <c r="T13" i="21"/>
  <c r="U15" i="26" s="1"/>
  <c r="C14" i="21"/>
  <c r="D16" i="26" s="1"/>
  <c r="G14" i="21"/>
  <c r="K14" i="21"/>
  <c r="L16" i="26" s="1"/>
  <c r="O14" i="21"/>
  <c r="P16" i="26" s="1"/>
  <c r="S14" i="21"/>
  <c r="T16" i="26" s="1"/>
  <c r="B15" i="21"/>
  <c r="C17" i="26" s="1"/>
  <c r="F15" i="21"/>
  <c r="G17" i="26" s="1"/>
  <c r="J15" i="21"/>
  <c r="K17" i="26" s="1"/>
  <c r="N15" i="21"/>
  <c r="R15" i="21"/>
  <c r="S17" i="26" s="1"/>
  <c r="V15" i="21"/>
  <c r="W17" i="26" s="1"/>
  <c r="E16" i="21"/>
  <c r="F18" i="26" s="1"/>
  <c r="I16" i="21"/>
  <c r="M16" i="21"/>
  <c r="Q16" i="21"/>
  <c r="R18" i="26" s="1"/>
  <c r="U16" i="21"/>
  <c r="V18" i="26" s="1"/>
  <c r="D17" i="21"/>
  <c r="E19" i="26" s="1"/>
  <c r="H17" i="21"/>
  <c r="L17" i="21"/>
  <c r="M19" i="26" s="1"/>
  <c r="P17" i="21"/>
  <c r="Q19" i="26" s="1"/>
  <c r="T17" i="21"/>
  <c r="U19" i="26" s="1"/>
  <c r="C18" i="21"/>
  <c r="D20" i="26" s="1"/>
  <c r="G18" i="21"/>
  <c r="K18" i="21"/>
  <c r="L20" i="26" s="1"/>
  <c r="O18" i="21"/>
  <c r="P20" i="26" s="1"/>
  <c r="S18" i="21"/>
  <c r="T20" i="26" s="1"/>
  <c r="B19" i="21"/>
  <c r="C21" i="26" s="1"/>
  <c r="F19" i="21"/>
  <c r="G21" i="26" s="1"/>
  <c r="J19" i="21"/>
  <c r="K21" i="26" s="1"/>
  <c r="N19" i="21"/>
  <c r="R19" i="21"/>
  <c r="S21" i="26" s="1"/>
  <c r="V19" i="21"/>
  <c r="W21" i="26" s="1"/>
  <c r="E20" i="21"/>
  <c r="F22" i="26" s="1"/>
  <c r="I20" i="21"/>
  <c r="M20" i="21"/>
  <c r="Q20" i="21"/>
  <c r="R22" i="26" s="1"/>
  <c r="U20" i="21"/>
  <c r="V22" i="26" s="1"/>
  <c r="D21" i="21"/>
  <c r="E23" i="26" s="1"/>
  <c r="H21" i="21"/>
  <c r="L21" i="21"/>
  <c r="M23" i="26" s="1"/>
  <c r="P21" i="21"/>
  <c r="Q23" i="26" s="1"/>
  <c r="T21" i="21"/>
  <c r="U23" i="26" s="1"/>
  <c r="C22" i="21"/>
  <c r="D24" i="26" s="1"/>
  <c r="G22" i="21"/>
  <c r="K22" i="21"/>
  <c r="L24" i="26" s="1"/>
  <c r="O22" i="21"/>
  <c r="P24" i="26" s="1"/>
  <c r="S22" i="21"/>
  <c r="T24" i="26" s="1"/>
  <c r="B23" i="21"/>
  <c r="C25" i="26" s="1"/>
  <c r="F23" i="21"/>
  <c r="G25" i="26" s="1"/>
  <c r="J23" i="21"/>
  <c r="K25" i="26" s="1"/>
  <c r="N23" i="21"/>
  <c r="R23" i="21"/>
  <c r="S25" i="26" s="1"/>
  <c r="V23" i="21"/>
  <c r="W25" i="26" s="1"/>
  <c r="E24" i="21"/>
  <c r="F26" i="26" s="1"/>
  <c r="I24" i="21"/>
  <c r="M24" i="21"/>
  <c r="Q24" i="21"/>
  <c r="R26" i="26" s="1"/>
  <c r="U24" i="21"/>
  <c r="V26" i="26" s="1"/>
  <c r="E5" i="21"/>
  <c r="F7" i="26" s="1"/>
  <c r="M5" i="21"/>
  <c r="U5" i="21"/>
  <c r="V7" i="26" s="1"/>
  <c r="H6" i="21"/>
  <c r="P6" i="21"/>
  <c r="Q8" i="26" s="1"/>
  <c r="C7" i="21"/>
  <c r="D9" i="26" s="1"/>
  <c r="K7" i="21"/>
  <c r="L9" i="26" s="1"/>
  <c r="S7" i="21"/>
  <c r="T9" i="26" s="1"/>
  <c r="F8" i="21"/>
  <c r="G10" i="26" s="1"/>
  <c r="N8" i="21"/>
  <c r="V8" i="21"/>
  <c r="W10" i="26" s="1"/>
  <c r="I9" i="21"/>
  <c r="Q9" i="21"/>
  <c r="R11" i="26" s="1"/>
  <c r="D10" i="21"/>
  <c r="E12" i="26" s="1"/>
  <c r="L10" i="21"/>
  <c r="M12" i="26" s="1"/>
  <c r="T10" i="21"/>
  <c r="U12" i="26" s="1"/>
  <c r="G11" i="21"/>
  <c r="O11" i="21"/>
  <c r="P13" i="26" s="1"/>
  <c r="B12" i="21"/>
  <c r="C14" i="26" s="1"/>
  <c r="J12" i="21"/>
  <c r="K14" i="26" s="1"/>
  <c r="R12" i="21"/>
  <c r="S14" i="26" s="1"/>
  <c r="E13" i="21"/>
  <c r="F15" i="26" s="1"/>
  <c r="M13" i="21"/>
  <c r="U13" i="21"/>
  <c r="V15" i="26" s="1"/>
  <c r="H14" i="21"/>
  <c r="P14" i="21"/>
  <c r="Q16" i="26" s="1"/>
  <c r="C15" i="21"/>
  <c r="D17" i="26" s="1"/>
  <c r="K15" i="21"/>
  <c r="L17" i="26" s="1"/>
  <c r="S15" i="21"/>
  <c r="T17" i="26" s="1"/>
  <c r="F16" i="21"/>
  <c r="G18" i="26" s="1"/>
  <c r="N16" i="21"/>
  <c r="V16" i="21"/>
  <c r="W18" i="26" s="1"/>
  <c r="I17" i="21"/>
  <c r="Q17" i="21"/>
  <c r="R19" i="26" s="1"/>
  <c r="D18" i="21"/>
  <c r="E20" i="26" s="1"/>
  <c r="L18" i="21"/>
  <c r="M20" i="26" s="1"/>
  <c r="T18" i="21"/>
  <c r="U20" i="26" s="1"/>
  <c r="G19" i="21"/>
  <c r="O19" i="21"/>
  <c r="P21" i="26" s="1"/>
  <c r="B20" i="21"/>
  <c r="C22" i="26" s="1"/>
  <c r="J20" i="21"/>
  <c r="K22" i="26" s="1"/>
  <c r="R20" i="21"/>
  <c r="S22" i="26" s="1"/>
  <c r="E21" i="21"/>
  <c r="F23" i="26" s="1"/>
  <c r="M21" i="21"/>
  <c r="U21" i="21"/>
  <c r="V23" i="26" s="1"/>
  <c r="H22" i="21"/>
  <c r="P22" i="21"/>
  <c r="Q24" i="26" s="1"/>
  <c r="C23" i="21"/>
  <c r="D25" i="26" s="1"/>
  <c r="K23" i="21"/>
  <c r="L25" i="26" s="1"/>
  <c r="S23" i="21"/>
  <c r="T25" i="26" s="1"/>
  <c r="F24" i="21"/>
  <c r="G26" i="26" s="1"/>
  <c r="N24" i="21"/>
  <c r="V24" i="21"/>
  <c r="W26" i="26" s="1"/>
  <c r="F25" i="21"/>
  <c r="G27" i="26" s="1"/>
  <c r="L25" i="21"/>
  <c r="M27" i="26" s="1"/>
  <c r="Q25" i="21"/>
  <c r="R27" i="26" s="1"/>
  <c r="V25" i="21"/>
  <c r="W27" i="26" s="1"/>
  <c r="G26" i="21"/>
  <c r="L26" i="21"/>
  <c r="M28" i="26" s="1"/>
  <c r="Q26" i="21"/>
  <c r="R28" i="26" s="1"/>
  <c r="B27" i="21"/>
  <c r="C29" i="26" s="1"/>
  <c r="G27" i="21"/>
  <c r="L27" i="21"/>
  <c r="M29" i="26" s="1"/>
  <c r="R27" i="21"/>
  <c r="S29" i="26" s="1"/>
  <c r="V27" i="21"/>
  <c r="W29" i="26" s="1"/>
  <c r="E28" i="21"/>
  <c r="F30" i="26" s="1"/>
  <c r="I28" i="21"/>
  <c r="M28" i="21"/>
  <c r="Q28" i="21"/>
  <c r="R30" i="26" s="1"/>
  <c r="U28" i="21"/>
  <c r="V30" i="26" s="1"/>
  <c r="D29" i="21"/>
  <c r="E31" i="26" s="1"/>
  <c r="H29" i="21"/>
  <c r="L29" i="21"/>
  <c r="M31" i="26" s="1"/>
  <c r="P29" i="21"/>
  <c r="Q31" i="26" s="1"/>
  <c r="T29" i="21"/>
  <c r="U31" i="26" s="1"/>
  <c r="C30" i="21"/>
  <c r="D32" i="26" s="1"/>
  <c r="G30" i="21"/>
  <c r="K30" i="21"/>
  <c r="L32" i="26" s="1"/>
  <c r="O30" i="21"/>
  <c r="P32" i="26" s="1"/>
  <c r="S30" i="21"/>
  <c r="T32" i="26" s="1"/>
  <c r="B31" i="21"/>
  <c r="C33" i="26" s="1"/>
  <c r="F31" i="21"/>
  <c r="G33" i="26" s="1"/>
  <c r="J31" i="21"/>
  <c r="K33" i="26" s="1"/>
  <c r="N31" i="21"/>
  <c r="R31" i="21"/>
  <c r="S33" i="26" s="1"/>
  <c r="V31" i="21"/>
  <c r="W33" i="26" s="1"/>
  <c r="E32" i="21"/>
  <c r="F34" i="26" s="1"/>
  <c r="I32" i="21"/>
  <c r="M32" i="21"/>
  <c r="Q32" i="21"/>
  <c r="R34" i="26" s="1"/>
  <c r="U32" i="21"/>
  <c r="V34" i="26" s="1"/>
  <c r="D33" i="21"/>
  <c r="E35" i="26" s="1"/>
  <c r="H33" i="21"/>
  <c r="L33" i="21"/>
  <c r="M35" i="26" s="1"/>
  <c r="P33" i="21"/>
  <c r="Q35" i="26" s="1"/>
  <c r="T33" i="21"/>
  <c r="U35" i="26" s="1"/>
  <c r="C34" i="21"/>
  <c r="D36" i="26" s="1"/>
  <c r="G34" i="21"/>
  <c r="K34" i="21"/>
  <c r="L36" i="26" s="1"/>
  <c r="O34" i="21"/>
  <c r="P36" i="26" s="1"/>
  <c r="S34" i="21"/>
  <c r="T36" i="26" s="1"/>
  <c r="B35" i="21"/>
  <c r="C37" i="26" s="1"/>
  <c r="F35" i="21"/>
  <c r="G37" i="26" s="1"/>
  <c r="J35" i="21"/>
  <c r="K37" i="26" s="1"/>
  <c r="N35" i="21"/>
  <c r="R35" i="21"/>
  <c r="S37" i="26" s="1"/>
  <c r="V35" i="21"/>
  <c r="W37" i="26" s="1"/>
  <c r="E36" i="21"/>
  <c r="F38" i="26" s="1"/>
  <c r="I36" i="21"/>
  <c r="M36" i="21"/>
  <c r="Q36" i="21"/>
  <c r="R38" i="26" s="1"/>
  <c r="U36" i="21"/>
  <c r="V38" i="26" s="1"/>
  <c r="D37" i="21"/>
  <c r="E39" i="26" s="1"/>
  <c r="H37" i="21"/>
  <c r="L37" i="21"/>
  <c r="M39" i="26" s="1"/>
  <c r="P37" i="21"/>
  <c r="Q39" i="26" s="1"/>
  <c r="T37" i="21"/>
  <c r="U39" i="26" s="1"/>
  <c r="C38" i="21"/>
  <c r="D40" i="26" s="1"/>
  <c r="G38" i="21"/>
  <c r="K38" i="21"/>
  <c r="L40" i="26" s="1"/>
  <c r="O38" i="21"/>
  <c r="P40" i="26" s="1"/>
  <c r="S38" i="21"/>
  <c r="T40" i="26" s="1"/>
  <c r="B39" i="21"/>
  <c r="C41" i="26" s="1"/>
  <c r="F39" i="21"/>
  <c r="G41" i="26" s="1"/>
  <c r="J39" i="21"/>
  <c r="K41" i="26" s="1"/>
  <c r="N39" i="21"/>
  <c r="R39" i="21"/>
  <c r="S41" i="26" s="1"/>
  <c r="V39" i="21"/>
  <c r="W41" i="26" s="1"/>
  <c r="E40" i="21"/>
  <c r="F42" i="26" s="1"/>
  <c r="I40" i="21"/>
  <c r="M40" i="21"/>
  <c r="Q40" i="21"/>
  <c r="R42" i="26" s="1"/>
  <c r="U40" i="21"/>
  <c r="V42" i="26" s="1"/>
  <c r="D41" i="21"/>
  <c r="E43" i="26" s="1"/>
  <c r="H41" i="21"/>
  <c r="L41" i="21"/>
  <c r="M43" i="26" s="1"/>
  <c r="P41" i="21"/>
  <c r="Q43" i="26" s="1"/>
  <c r="T41" i="21"/>
  <c r="U43" i="26" s="1"/>
  <c r="C42" i="21"/>
  <c r="D44" i="26" s="1"/>
  <c r="G42" i="21"/>
  <c r="K42" i="21"/>
  <c r="L44" i="26" s="1"/>
  <c r="O42" i="21"/>
  <c r="P44" i="26" s="1"/>
  <c r="F5" i="21"/>
  <c r="G7" i="26" s="1"/>
  <c r="N5" i="21"/>
  <c r="V5" i="21"/>
  <c r="W7" i="26" s="1"/>
  <c r="I6" i="21"/>
  <c r="Q6" i="21"/>
  <c r="R8" i="26" s="1"/>
  <c r="D7" i="21"/>
  <c r="E9" i="26" s="1"/>
  <c r="L7" i="21"/>
  <c r="M9" i="26" s="1"/>
  <c r="T7" i="21"/>
  <c r="U9" i="26" s="1"/>
  <c r="G8" i="21"/>
  <c r="O8" i="21"/>
  <c r="P10" i="26" s="1"/>
  <c r="B9" i="21"/>
  <c r="C11" i="26" s="1"/>
  <c r="J9" i="21"/>
  <c r="K11" i="26" s="1"/>
  <c r="R9" i="21"/>
  <c r="S11" i="26" s="1"/>
  <c r="E10" i="21"/>
  <c r="F12" i="26" s="1"/>
  <c r="M10" i="21"/>
  <c r="U10" i="21"/>
  <c r="V12" i="26" s="1"/>
  <c r="H11" i="21"/>
  <c r="P11" i="21"/>
  <c r="Q13" i="26" s="1"/>
  <c r="C12" i="21"/>
  <c r="D14" i="26" s="1"/>
  <c r="K12" i="21"/>
  <c r="L14" i="26" s="1"/>
  <c r="S12" i="21"/>
  <c r="T14" i="26" s="1"/>
  <c r="F13" i="21"/>
  <c r="G15" i="26" s="1"/>
  <c r="N13" i="21"/>
  <c r="V13" i="21"/>
  <c r="W15" i="26" s="1"/>
  <c r="I14" i="21"/>
  <c r="Q14" i="21"/>
  <c r="R16" i="26" s="1"/>
  <c r="D15" i="21"/>
  <c r="E17" i="26" s="1"/>
  <c r="L15" i="21"/>
  <c r="M17" i="26" s="1"/>
  <c r="T15" i="21"/>
  <c r="U17" i="26" s="1"/>
  <c r="G16" i="21"/>
  <c r="O16" i="21"/>
  <c r="P18" i="26" s="1"/>
  <c r="B17" i="21"/>
  <c r="C19" i="26" s="1"/>
  <c r="J17" i="21"/>
  <c r="K19" i="26" s="1"/>
  <c r="R17" i="21"/>
  <c r="S19" i="26" s="1"/>
  <c r="E18" i="21"/>
  <c r="F20" i="26" s="1"/>
  <c r="M18" i="21"/>
  <c r="U18" i="21"/>
  <c r="V20" i="26" s="1"/>
  <c r="H19" i="21"/>
  <c r="P19" i="21"/>
  <c r="Q21" i="26" s="1"/>
  <c r="C20" i="21"/>
  <c r="D22" i="26" s="1"/>
  <c r="K20" i="21"/>
  <c r="L22" i="26" s="1"/>
  <c r="S20" i="21"/>
  <c r="T22" i="26" s="1"/>
  <c r="F21" i="21"/>
  <c r="G23" i="26" s="1"/>
  <c r="N21" i="21"/>
  <c r="V21" i="21"/>
  <c r="W23" i="26" s="1"/>
  <c r="I22" i="21"/>
  <c r="Q22" i="21"/>
  <c r="R24" i="26" s="1"/>
  <c r="D23" i="21"/>
  <c r="E25" i="26" s="1"/>
  <c r="L23" i="21"/>
  <c r="M25" i="26" s="1"/>
  <c r="T23" i="21"/>
  <c r="U25" i="26" s="1"/>
  <c r="G24" i="21"/>
  <c r="O24" i="21"/>
  <c r="P26" i="26" s="1"/>
  <c r="B25" i="21"/>
  <c r="C27" i="26" s="1"/>
  <c r="H25" i="21"/>
  <c r="M25" i="21"/>
  <c r="R25" i="21"/>
  <c r="S27" i="26" s="1"/>
  <c r="C26" i="21"/>
  <c r="D28" i="26" s="1"/>
  <c r="H26" i="21"/>
  <c r="M26" i="21"/>
  <c r="S26" i="21"/>
  <c r="T28" i="26" s="1"/>
  <c r="C27" i="21"/>
  <c r="D29" i="26" s="1"/>
  <c r="H27" i="21"/>
  <c r="N27" i="21"/>
  <c r="S27" i="21"/>
  <c r="T29" i="26" s="1"/>
  <c r="B28" i="21"/>
  <c r="C30" i="26" s="1"/>
  <c r="F28" i="21"/>
  <c r="G30" i="26" s="1"/>
  <c r="J28" i="21"/>
  <c r="K30" i="26" s="1"/>
  <c r="N28" i="21"/>
  <c r="R28" i="21"/>
  <c r="S30" i="26" s="1"/>
  <c r="V28" i="21"/>
  <c r="W30" i="26" s="1"/>
  <c r="E29" i="21"/>
  <c r="F31" i="26" s="1"/>
  <c r="I29" i="21"/>
  <c r="M29" i="21"/>
  <c r="Q29" i="21"/>
  <c r="R31" i="26" s="1"/>
  <c r="U29" i="21"/>
  <c r="V31" i="26" s="1"/>
  <c r="D30" i="21"/>
  <c r="E32" i="26" s="1"/>
  <c r="H30" i="21"/>
  <c r="L30" i="21"/>
  <c r="M32" i="26" s="1"/>
  <c r="P30" i="21"/>
  <c r="Q32" i="26" s="1"/>
  <c r="T30" i="21"/>
  <c r="U32" i="26" s="1"/>
  <c r="C31" i="21"/>
  <c r="D33" i="26" s="1"/>
  <c r="G31" i="21"/>
  <c r="K31" i="21"/>
  <c r="L33" i="26" s="1"/>
  <c r="O31" i="21"/>
  <c r="P33" i="26" s="1"/>
  <c r="S31" i="21"/>
  <c r="T33" i="26" s="1"/>
  <c r="B32" i="21"/>
  <c r="C34" i="26" s="1"/>
  <c r="F32" i="21"/>
  <c r="G34" i="26" s="1"/>
  <c r="J32" i="21"/>
  <c r="K34" i="26" s="1"/>
  <c r="N32" i="21"/>
  <c r="R32" i="21"/>
  <c r="S34" i="26" s="1"/>
  <c r="V32" i="21"/>
  <c r="W34" i="26" s="1"/>
  <c r="E33" i="21"/>
  <c r="F35" i="26" s="1"/>
  <c r="I33" i="21"/>
  <c r="M33" i="21"/>
  <c r="Q33" i="21"/>
  <c r="R35" i="26" s="1"/>
  <c r="U33" i="21"/>
  <c r="V35" i="26" s="1"/>
  <c r="D34" i="21"/>
  <c r="E36" i="26" s="1"/>
  <c r="H34" i="21"/>
  <c r="L34" i="21"/>
  <c r="M36" i="26" s="1"/>
  <c r="P34" i="21"/>
  <c r="Q36" i="26" s="1"/>
  <c r="T34" i="21"/>
  <c r="U36" i="26" s="1"/>
  <c r="C35" i="21"/>
  <c r="D37" i="26" s="1"/>
  <c r="G35" i="21"/>
  <c r="K35" i="21"/>
  <c r="L37" i="26" s="1"/>
  <c r="O35" i="21"/>
  <c r="P37" i="26" s="1"/>
  <c r="S35" i="21"/>
  <c r="T37" i="26" s="1"/>
  <c r="B36" i="21"/>
  <c r="C38" i="26" s="1"/>
  <c r="F36" i="21"/>
  <c r="G38" i="26" s="1"/>
  <c r="J36" i="21"/>
  <c r="K38" i="26" s="1"/>
  <c r="N36" i="21"/>
  <c r="R36" i="21"/>
  <c r="S38" i="26" s="1"/>
  <c r="V36" i="21"/>
  <c r="W38" i="26" s="1"/>
  <c r="E37" i="21"/>
  <c r="F39" i="26" s="1"/>
  <c r="I37" i="21"/>
  <c r="M37" i="21"/>
  <c r="Q37" i="21"/>
  <c r="R39" i="26" s="1"/>
  <c r="U37" i="21"/>
  <c r="V39" i="26" s="1"/>
  <c r="D38" i="21"/>
  <c r="E40" i="26" s="1"/>
  <c r="H38" i="21"/>
  <c r="L38" i="21"/>
  <c r="M40" i="26" s="1"/>
  <c r="P38" i="21"/>
  <c r="Q40" i="26" s="1"/>
  <c r="T38" i="21"/>
  <c r="U40" i="26" s="1"/>
  <c r="C39" i="21"/>
  <c r="D41" i="26" s="1"/>
  <c r="G39" i="21"/>
  <c r="K39" i="21"/>
  <c r="L41" i="26" s="1"/>
  <c r="O39" i="21"/>
  <c r="P41" i="26" s="1"/>
  <c r="S39" i="21"/>
  <c r="T41" i="26" s="1"/>
  <c r="B40" i="21"/>
  <c r="C42" i="26" s="1"/>
  <c r="F40" i="21"/>
  <c r="G42" i="26" s="1"/>
  <c r="J40" i="21"/>
  <c r="K42" i="26" s="1"/>
  <c r="N40" i="21"/>
  <c r="R40" i="21"/>
  <c r="S42" i="26" s="1"/>
  <c r="V40" i="21"/>
  <c r="W42" i="26" s="1"/>
  <c r="E41" i="21"/>
  <c r="F43" i="26" s="1"/>
  <c r="I41" i="21"/>
  <c r="M41" i="21"/>
  <c r="Q41" i="21"/>
  <c r="R43" i="26" s="1"/>
  <c r="U41" i="21"/>
  <c r="V43" i="26" s="1"/>
  <c r="D42" i="21"/>
  <c r="E44" i="26" s="1"/>
  <c r="H42" i="21"/>
  <c r="L42" i="21"/>
  <c r="M44" i="26" s="1"/>
  <c r="P42" i="21"/>
  <c r="Q44" i="26" s="1"/>
  <c r="T42" i="21"/>
  <c r="U44" i="26" s="1"/>
  <c r="C43" i="21"/>
  <c r="D45" i="26" s="1"/>
  <c r="G43" i="21"/>
  <c r="Q5" i="21"/>
  <c r="R7" i="26" s="1"/>
  <c r="L6" i="21"/>
  <c r="M8" i="26" s="1"/>
  <c r="G7" i="21"/>
  <c r="B8" i="21"/>
  <c r="C10" i="26" s="1"/>
  <c r="R8" i="21"/>
  <c r="S10" i="26" s="1"/>
  <c r="M9" i="21"/>
  <c r="H10" i="21"/>
  <c r="C11" i="21"/>
  <c r="D13" i="26" s="1"/>
  <c r="S11" i="21"/>
  <c r="T13" i="26" s="1"/>
  <c r="N12" i="21"/>
  <c r="I13" i="21"/>
  <c r="D14" i="21"/>
  <c r="E16" i="26" s="1"/>
  <c r="T14" i="21"/>
  <c r="U16" i="26" s="1"/>
  <c r="O15" i="21"/>
  <c r="P17" i="26" s="1"/>
  <c r="J16" i="21"/>
  <c r="K18" i="26" s="1"/>
  <c r="E17" i="21"/>
  <c r="F19" i="26" s="1"/>
  <c r="U17" i="21"/>
  <c r="V19" i="26" s="1"/>
  <c r="P18" i="21"/>
  <c r="Q20" i="26" s="1"/>
  <c r="K19" i="21"/>
  <c r="L21" i="26" s="1"/>
  <c r="F20" i="21"/>
  <c r="G22" i="26" s="1"/>
  <c r="V20" i="21"/>
  <c r="W22" i="26" s="1"/>
  <c r="Q21" i="21"/>
  <c r="R23" i="26" s="1"/>
  <c r="L22" i="21"/>
  <c r="M24" i="26" s="1"/>
  <c r="G23" i="21"/>
  <c r="B24" i="21"/>
  <c r="C26" i="26" s="1"/>
  <c r="R24" i="21"/>
  <c r="S26" i="26" s="1"/>
  <c r="I25" i="21"/>
  <c r="T25" i="21"/>
  <c r="U27" i="26" s="1"/>
  <c r="I26" i="21"/>
  <c r="T26" i="21"/>
  <c r="U28" i="26" s="1"/>
  <c r="J27" i="21"/>
  <c r="K29" i="26" s="1"/>
  <c r="T27" i="21"/>
  <c r="U29" i="26" s="1"/>
  <c r="G28" i="21"/>
  <c r="O28" i="21"/>
  <c r="P30" i="26" s="1"/>
  <c r="B29" i="21"/>
  <c r="C31" i="26" s="1"/>
  <c r="J29" i="21"/>
  <c r="K31" i="26" s="1"/>
  <c r="R29" i="21"/>
  <c r="S31" i="26" s="1"/>
  <c r="E30" i="21"/>
  <c r="F32" i="26" s="1"/>
  <c r="M30" i="21"/>
  <c r="U30" i="21"/>
  <c r="V32" i="26" s="1"/>
  <c r="H31" i="21"/>
  <c r="P31" i="21"/>
  <c r="Q33" i="26" s="1"/>
  <c r="C32" i="21"/>
  <c r="D34" i="26" s="1"/>
  <c r="K32" i="21"/>
  <c r="L34" i="26" s="1"/>
  <c r="S32" i="21"/>
  <c r="T34" i="26" s="1"/>
  <c r="F33" i="21"/>
  <c r="G35" i="26" s="1"/>
  <c r="N33" i="21"/>
  <c r="V33" i="21"/>
  <c r="W35" i="26" s="1"/>
  <c r="I34" i="21"/>
  <c r="Q34" i="21"/>
  <c r="R36" i="26" s="1"/>
  <c r="D35" i="21"/>
  <c r="E37" i="26" s="1"/>
  <c r="L35" i="21"/>
  <c r="M37" i="26" s="1"/>
  <c r="T35" i="21"/>
  <c r="U37" i="26" s="1"/>
  <c r="G36" i="21"/>
  <c r="O36" i="21"/>
  <c r="P38" i="26" s="1"/>
  <c r="B37" i="21"/>
  <c r="C39" i="26" s="1"/>
  <c r="J37" i="21"/>
  <c r="K39" i="26" s="1"/>
  <c r="R37" i="21"/>
  <c r="S39" i="26" s="1"/>
  <c r="E38" i="21"/>
  <c r="F40" i="26" s="1"/>
  <c r="M38" i="21"/>
  <c r="U38" i="21"/>
  <c r="V40" i="26" s="1"/>
  <c r="H39" i="21"/>
  <c r="P39" i="21"/>
  <c r="Q41" i="26" s="1"/>
  <c r="C40" i="21"/>
  <c r="D42" i="26" s="1"/>
  <c r="K40" i="21"/>
  <c r="L42" i="26" s="1"/>
  <c r="S40" i="21"/>
  <c r="T42" i="26" s="1"/>
  <c r="F41" i="21"/>
  <c r="G43" i="26" s="1"/>
  <c r="N41" i="21"/>
  <c r="V41" i="21"/>
  <c r="W43" i="26" s="1"/>
  <c r="I42" i="21"/>
  <c r="Q42" i="21"/>
  <c r="R44" i="26" s="1"/>
  <c r="V42" i="21"/>
  <c r="W44" i="26" s="1"/>
  <c r="F43" i="21"/>
  <c r="G45" i="26" s="1"/>
  <c r="K43" i="21"/>
  <c r="L45" i="26" s="1"/>
  <c r="O43" i="21"/>
  <c r="P45" i="26" s="1"/>
  <c r="S43" i="21"/>
  <c r="T45" i="26" s="1"/>
  <c r="B44" i="21"/>
  <c r="C46" i="26" s="1"/>
  <c r="F44" i="21"/>
  <c r="G46" i="26" s="1"/>
  <c r="J44" i="21"/>
  <c r="K46" i="26" s="1"/>
  <c r="N44" i="21"/>
  <c r="R44" i="21"/>
  <c r="S46" i="26" s="1"/>
  <c r="V44" i="21"/>
  <c r="W46" i="26" s="1"/>
  <c r="E45" i="21"/>
  <c r="F47" i="26" s="1"/>
  <c r="I45" i="21"/>
  <c r="M45" i="21"/>
  <c r="Q45" i="21"/>
  <c r="R47" i="26" s="1"/>
  <c r="U45" i="21"/>
  <c r="V47" i="26" s="1"/>
  <c r="D46" i="21"/>
  <c r="E48" i="26" s="1"/>
  <c r="H46" i="21"/>
  <c r="L46" i="21"/>
  <c r="M48" i="26" s="1"/>
  <c r="P46" i="21"/>
  <c r="Q48" i="26" s="1"/>
  <c r="T46" i="21"/>
  <c r="U48" i="26" s="1"/>
  <c r="C47" i="21"/>
  <c r="D49" i="26" s="1"/>
  <c r="G47" i="21"/>
  <c r="K47" i="21"/>
  <c r="L49" i="26" s="1"/>
  <c r="O47" i="21"/>
  <c r="P49" i="26" s="1"/>
  <c r="S47" i="21"/>
  <c r="T49" i="26" s="1"/>
  <c r="B48" i="21"/>
  <c r="C50" i="26" s="1"/>
  <c r="F48" i="21"/>
  <c r="G50" i="26" s="1"/>
  <c r="J48" i="21"/>
  <c r="K50" i="26" s="1"/>
  <c r="N48" i="21"/>
  <c r="R48" i="21"/>
  <c r="S50" i="26" s="1"/>
  <c r="V48" i="21"/>
  <c r="W50" i="26" s="1"/>
  <c r="E49" i="21"/>
  <c r="F51" i="26" s="1"/>
  <c r="I49" i="21"/>
  <c r="M49" i="21"/>
  <c r="Q49" i="21"/>
  <c r="R51" i="26" s="1"/>
  <c r="U49" i="21"/>
  <c r="V51" i="26" s="1"/>
  <c r="D50" i="21"/>
  <c r="E52" i="26" s="1"/>
  <c r="H50" i="21"/>
  <c r="L50" i="21"/>
  <c r="M52" i="26" s="1"/>
  <c r="P50" i="21"/>
  <c r="Q52" i="26" s="1"/>
  <c r="T50" i="21"/>
  <c r="U52" i="26" s="1"/>
  <c r="C51" i="21"/>
  <c r="D53" i="26" s="1"/>
  <c r="G51" i="21"/>
  <c r="K51" i="21"/>
  <c r="L53" i="26" s="1"/>
  <c r="O51" i="21"/>
  <c r="P53" i="26" s="1"/>
  <c r="S51" i="21"/>
  <c r="T53" i="26" s="1"/>
  <c r="B52" i="21"/>
  <c r="C54" i="26" s="1"/>
  <c r="F52" i="21"/>
  <c r="G54" i="26" s="1"/>
  <c r="J52" i="21"/>
  <c r="K54" i="26" s="1"/>
  <c r="N52" i="21"/>
  <c r="R52" i="21"/>
  <c r="S54" i="26" s="1"/>
  <c r="V52" i="21"/>
  <c r="W54" i="26" s="1"/>
  <c r="E53" i="21"/>
  <c r="F55" i="26" s="1"/>
  <c r="I53" i="21"/>
  <c r="M53" i="21"/>
  <c r="Q53" i="21"/>
  <c r="R55" i="26" s="1"/>
  <c r="U53" i="21"/>
  <c r="V55" i="26" s="1"/>
  <c r="D54" i="21"/>
  <c r="E56" i="26" s="1"/>
  <c r="H54" i="21"/>
  <c r="L54" i="21"/>
  <c r="M56" i="26" s="1"/>
  <c r="P54" i="21"/>
  <c r="Q56" i="26" s="1"/>
  <c r="T54" i="21"/>
  <c r="U56" i="26" s="1"/>
  <c r="C55" i="21"/>
  <c r="D57" i="26" s="1"/>
  <c r="G55" i="21"/>
  <c r="K55" i="21"/>
  <c r="L57" i="26" s="1"/>
  <c r="O55" i="21"/>
  <c r="P57" i="26" s="1"/>
  <c r="S55" i="21"/>
  <c r="T57" i="26" s="1"/>
  <c r="B56" i="21"/>
  <c r="C58" i="26" s="1"/>
  <c r="F56" i="21"/>
  <c r="G58" i="26" s="1"/>
  <c r="J56" i="21"/>
  <c r="K58" i="26" s="1"/>
  <c r="N56" i="21"/>
  <c r="R56" i="21"/>
  <c r="S58" i="26" s="1"/>
  <c r="V56" i="21"/>
  <c r="W58" i="26" s="1"/>
  <c r="E57" i="21"/>
  <c r="F59" i="26" s="1"/>
  <c r="I57" i="21"/>
  <c r="M57" i="21"/>
  <c r="Q57" i="21"/>
  <c r="R59" i="26" s="1"/>
  <c r="U57" i="21"/>
  <c r="V59" i="26" s="1"/>
  <c r="D58" i="21"/>
  <c r="E60" i="26" s="1"/>
  <c r="H58" i="21"/>
  <c r="L58" i="21"/>
  <c r="M60" i="26" s="1"/>
  <c r="P58" i="21"/>
  <c r="Q60" i="26" s="1"/>
  <c r="T58" i="21"/>
  <c r="U60" i="26" s="1"/>
  <c r="C59" i="21"/>
  <c r="D61" i="26" s="1"/>
  <c r="G59" i="21"/>
  <c r="K59" i="21"/>
  <c r="L61" i="26" s="1"/>
  <c r="O59" i="21"/>
  <c r="P61" i="26" s="1"/>
  <c r="S59" i="21"/>
  <c r="T61" i="26" s="1"/>
  <c r="B60" i="21"/>
  <c r="C62" i="26" s="1"/>
  <c r="F60" i="21"/>
  <c r="G62" i="26" s="1"/>
  <c r="J60" i="21"/>
  <c r="K62" i="26" s="1"/>
  <c r="N60" i="21"/>
  <c r="R60" i="21"/>
  <c r="S62" i="26" s="1"/>
  <c r="V60" i="21"/>
  <c r="W62" i="26" s="1"/>
  <c r="E61" i="21"/>
  <c r="F63" i="26" s="1"/>
  <c r="I61" i="21"/>
  <c r="M61" i="21"/>
  <c r="Q61" i="21"/>
  <c r="R63" i="26" s="1"/>
  <c r="U61" i="21"/>
  <c r="V63" i="26" s="1"/>
  <c r="D62" i="21"/>
  <c r="E64" i="26" s="1"/>
  <c r="H62" i="21"/>
  <c r="L62" i="21"/>
  <c r="M64" i="26" s="1"/>
  <c r="P62" i="21"/>
  <c r="Q64" i="26" s="1"/>
  <c r="T62" i="21"/>
  <c r="U64" i="26" s="1"/>
  <c r="C63" i="21"/>
  <c r="D65" i="26" s="1"/>
  <c r="G63" i="21"/>
  <c r="K63" i="21"/>
  <c r="L65" i="26" s="1"/>
  <c r="O63" i="21"/>
  <c r="P65" i="26" s="1"/>
  <c r="S63" i="21"/>
  <c r="T65" i="26" s="1"/>
  <c r="B64" i="21"/>
  <c r="C66" i="26" s="1"/>
  <c r="F64" i="21"/>
  <c r="G66" i="26" s="1"/>
  <c r="J64" i="21"/>
  <c r="K66" i="26" s="1"/>
  <c r="N64" i="21"/>
  <c r="R64" i="21"/>
  <c r="S66" i="26" s="1"/>
  <c r="V64" i="21"/>
  <c r="W66" i="26" s="1"/>
  <c r="E65" i="21"/>
  <c r="F67" i="26" s="1"/>
  <c r="I65" i="21"/>
  <c r="M65" i="21"/>
  <c r="Q65" i="21"/>
  <c r="R67" i="26" s="1"/>
  <c r="U65" i="21"/>
  <c r="V67" i="26" s="1"/>
  <c r="D66" i="21"/>
  <c r="E68" i="26" s="1"/>
  <c r="H66" i="21"/>
  <c r="L66" i="21"/>
  <c r="M68" i="26" s="1"/>
  <c r="P66" i="21"/>
  <c r="Q68" i="26" s="1"/>
  <c r="T66" i="21"/>
  <c r="U68" i="26" s="1"/>
  <c r="C67" i="21"/>
  <c r="D69" i="26" s="1"/>
  <c r="G67" i="21"/>
  <c r="K67" i="21"/>
  <c r="L69" i="26" s="1"/>
  <c r="O67" i="21"/>
  <c r="P69" i="26" s="1"/>
  <c r="S67" i="21"/>
  <c r="T69" i="26" s="1"/>
  <c r="B68" i="21"/>
  <c r="C70" i="26" s="1"/>
  <c r="F68" i="21"/>
  <c r="G70" i="26" s="1"/>
  <c r="J68" i="21"/>
  <c r="K70" i="26" s="1"/>
  <c r="N68" i="21"/>
  <c r="R68" i="21"/>
  <c r="S70" i="26" s="1"/>
  <c r="V68" i="21"/>
  <c r="W70" i="26" s="1"/>
  <c r="E69" i="21"/>
  <c r="F71" i="26" s="1"/>
  <c r="I69" i="21"/>
  <c r="M69" i="21"/>
  <c r="Q69" i="21"/>
  <c r="R71" i="26" s="1"/>
  <c r="U69" i="21"/>
  <c r="V71" i="26" s="1"/>
  <c r="D70" i="21"/>
  <c r="E72" i="26" s="1"/>
  <c r="H70" i="21"/>
  <c r="L70" i="21"/>
  <c r="M72" i="26" s="1"/>
  <c r="P70" i="21"/>
  <c r="Q72" i="26" s="1"/>
  <c r="T70" i="21"/>
  <c r="U72" i="26" s="1"/>
  <c r="C71" i="21"/>
  <c r="D73" i="26" s="1"/>
  <c r="G71" i="21"/>
  <c r="K71" i="21"/>
  <c r="L73" i="26" s="1"/>
  <c r="O71" i="21"/>
  <c r="P73" i="26" s="1"/>
  <c r="S71" i="21"/>
  <c r="T73" i="26" s="1"/>
  <c r="B72" i="21"/>
  <c r="C74" i="26" s="1"/>
  <c r="F72" i="21"/>
  <c r="G74" i="26" s="1"/>
  <c r="J72" i="21"/>
  <c r="K74" i="26" s="1"/>
  <c r="N72" i="21"/>
  <c r="R72" i="21"/>
  <c r="S74" i="26" s="1"/>
  <c r="V72" i="21"/>
  <c r="W74" i="26" s="1"/>
  <c r="E73" i="21"/>
  <c r="F75" i="26" s="1"/>
  <c r="I73" i="21"/>
  <c r="M73" i="21"/>
  <c r="Q73" i="21"/>
  <c r="R75" i="26" s="1"/>
  <c r="U73" i="21"/>
  <c r="V75" i="26" s="1"/>
  <c r="D74" i="21"/>
  <c r="E76" i="26" s="1"/>
  <c r="H74" i="21"/>
  <c r="L74" i="21"/>
  <c r="M76" i="26" s="1"/>
  <c r="P74" i="21"/>
  <c r="Q76" i="26" s="1"/>
  <c r="T74" i="21"/>
  <c r="U76" i="26" s="1"/>
  <c r="C75" i="21"/>
  <c r="D77" i="26" s="1"/>
  <c r="G75" i="21"/>
  <c r="K75" i="21"/>
  <c r="L77" i="26" s="1"/>
  <c r="O75" i="21"/>
  <c r="P77" i="26" s="1"/>
  <c r="S75" i="21"/>
  <c r="T77" i="26" s="1"/>
  <c r="B76" i="21"/>
  <c r="C78" i="26" s="1"/>
  <c r="F76" i="21"/>
  <c r="G78" i="26" s="1"/>
  <c r="J76" i="21"/>
  <c r="K78" i="26" s="1"/>
  <c r="N76" i="21"/>
  <c r="R76" i="21"/>
  <c r="S78" i="26" s="1"/>
  <c r="V76" i="21"/>
  <c r="W78" i="26" s="1"/>
  <c r="E77" i="21"/>
  <c r="F79" i="26" s="1"/>
  <c r="I77" i="21"/>
  <c r="M77" i="21"/>
  <c r="Q77" i="21"/>
  <c r="R79" i="26" s="1"/>
  <c r="U77" i="21"/>
  <c r="V79" i="26" s="1"/>
  <c r="D78" i="21"/>
  <c r="E80" i="26" s="1"/>
  <c r="H78" i="21"/>
  <c r="L78" i="21"/>
  <c r="M80" i="26" s="1"/>
  <c r="P78" i="21"/>
  <c r="Q80" i="26" s="1"/>
  <c r="T78" i="21"/>
  <c r="U80" i="26" s="1"/>
  <c r="C79" i="21"/>
  <c r="D81" i="26" s="1"/>
  <c r="G79" i="21"/>
  <c r="K79" i="21"/>
  <c r="L81" i="26" s="1"/>
  <c r="O79" i="21"/>
  <c r="P81" i="26" s="1"/>
  <c r="S79" i="21"/>
  <c r="T81" i="26" s="1"/>
  <c r="B80" i="21"/>
  <c r="C82" i="26" s="1"/>
  <c r="F80" i="21"/>
  <c r="G82" i="26" s="1"/>
  <c r="J80" i="21"/>
  <c r="K82" i="26" s="1"/>
  <c r="N80" i="21"/>
  <c r="R80" i="21"/>
  <c r="S82" i="26" s="1"/>
  <c r="V80" i="21"/>
  <c r="W82" i="26" s="1"/>
  <c r="E81" i="21"/>
  <c r="F83" i="26" s="1"/>
  <c r="I81" i="21"/>
  <c r="M81" i="21"/>
  <c r="Q81" i="21"/>
  <c r="R83" i="26" s="1"/>
  <c r="U81" i="21"/>
  <c r="V83" i="26" s="1"/>
  <c r="D82" i="21"/>
  <c r="E84" i="26" s="1"/>
  <c r="H82" i="21"/>
  <c r="L82" i="21"/>
  <c r="M84" i="26" s="1"/>
  <c r="P82" i="21"/>
  <c r="Q84" i="26" s="1"/>
  <c r="T82" i="21"/>
  <c r="U84" i="26" s="1"/>
  <c r="C83" i="21"/>
  <c r="D85" i="26" s="1"/>
  <c r="G83" i="21"/>
  <c r="K83" i="21"/>
  <c r="L85" i="26" s="1"/>
  <c r="O83" i="21"/>
  <c r="P85" i="26" s="1"/>
  <c r="S83" i="21"/>
  <c r="T85" i="26" s="1"/>
  <c r="B84" i="21"/>
  <c r="C86" i="26" s="1"/>
  <c r="F84" i="21"/>
  <c r="G86" i="26" s="1"/>
  <c r="J84" i="21"/>
  <c r="K86" i="26" s="1"/>
  <c r="N84" i="21"/>
  <c r="R84" i="21"/>
  <c r="S86" i="26" s="1"/>
  <c r="V84" i="21"/>
  <c r="W86" i="26" s="1"/>
  <c r="E85" i="21"/>
  <c r="F87" i="26" s="1"/>
  <c r="I85" i="21"/>
  <c r="M85" i="21"/>
  <c r="Q85" i="21"/>
  <c r="R87" i="26" s="1"/>
  <c r="U85" i="21"/>
  <c r="V87" i="26" s="1"/>
  <c r="D86" i="21"/>
  <c r="E88" i="26" s="1"/>
  <c r="H86" i="21"/>
  <c r="L86" i="21"/>
  <c r="M88" i="26" s="1"/>
  <c r="P86" i="21"/>
  <c r="Q88" i="26" s="1"/>
  <c r="T86" i="21"/>
  <c r="U88" i="26" s="1"/>
  <c r="C87" i="21"/>
  <c r="D89" i="26" s="1"/>
  <c r="G87" i="21"/>
  <c r="K87" i="21"/>
  <c r="L89" i="26" s="1"/>
  <c r="O87" i="21"/>
  <c r="P89" i="26" s="1"/>
  <c r="S87" i="21"/>
  <c r="T89" i="26" s="1"/>
  <c r="B88" i="21"/>
  <c r="C90" i="26" s="1"/>
  <c r="F88" i="21"/>
  <c r="G90" i="26" s="1"/>
  <c r="J88" i="21"/>
  <c r="K90" i="26" s="1"/>
  <c r="N88" i="21"/>
  <c r="R88" i="21"/>
  <c r="S90" i="26" s="1"/>
  <c r="V88" i="21"/>
  <c r="W90" i="26" s="1"/>
  <c r="E89" i="21"/>
  <c r="F91" i="26" s="1"/>
  <c r="I89" i="21"/>
  <c r="M89" i="21"/>
  <c r="Q89" i="21"/>
  <c r="R91" i="26" s="1"/>
  <c r="U89" i="21"/>
  <c r="V91" i="26" s="1"/>
  <c r="D90" i="21"/>
  <c r="E92" i="26" s="1"/>
  <c r="H90" i="21"/>
  <c r="L90" i="21"/>
  <c r="M92" i="26" s="1"/>
  <c r="P90" i="21"/>
  <c r="Q92" i="26" s="1"/>
  <c r="T90" i="21"/>
  <c r="U92" i="26" s="1"/>
  <c r="C91" i="21"/>
  <c r="D93" i="26" s="1"/>
  <c r="G91" i="21"/>
  <c r="K91" i="21"/>
  <c r="L93" i="26" s="1"/>
  <c r="O91" i="21"/>
  <c r="P93" i="26" s="1"/>
  <c r="S91" i="21"/>
  <c r="T93" i="26" s="1"/>
  <c r="B5" i="21"/>
  <c r="C7" i="26" s="1"/>
  <c r="R5" i="21"/>
  <c r="S7" i="26" s="1"/>
  <c r="M6" i="21"/>
  <c r="H7" i="21"/>
  <c r="C8" i="21"/>
  <c r="D10" i="26" s="1"/>
  <c r="S8" i="21"/>
  <c r="T10" i="26" s="1"/>
  <c r="N9" i="21"/>
  <c r="I10" i="21"/>
  <c r="D11" i="21"/>
  <c r="E13" i="26" s="1"/>
  <c r="T11" i="21"/>
  <c r="U13" i="26" s="1"/>
  <c r="O12" i="21"/>
  <c r="P14" i="26" s="1"/>
  <c r="J13" i="21"/>
  <c r="K15" i="26" s="1"/>
  <c r="E14" i="21"/>
  <c r="F16" i="26" s="1"/>
  <c r="U14" i="21"/>
  <c r="V16" i="26" s="1"/>
  <c r="P15" i="21"/>
  <c r="Q17" i="26" s="1"/>
  <c r="K16" i="21"/>
  <c r="L18" i="26" s="1"/>
  <c r="F17" i="21"/>
  <c r="G19" i="26" s="1"/>
  <c r="V17" i="21"/>
  <c r="W19" i="26" s="1"/>
  <c r="Q18" i="21"/>
  <c r="R20" i="26" s="1"/>
  <c r="L19" i="21"/>
  <c r="M21" i="26" s="1"/>
  <c r="G20" i="21"/>
  <c r="B21" i="21"/>
  <c r="C23" i="26" s="1"/>
  <c r="R21" i="21"/>
  <c r="S23" i="26" s="1"/>
  <c r="M22" i="21"/>
  <c r="H23" i="21"/>
  <c r="C24" i="21"/>
  <c r="D26" i="26" s="1"/>
  <c r="S24" i="21"/>
  <c r="T26" i="26" s="1"/>
  <c r="J25" i="21"/>
  <c r="K27" i="26" s="1"/>
  <c r="U25" i="21"/>
  <c r="V27" i="26" s="1"/>
  <c r="K26" i="21"/>
  <c r="L28" i="26" s="1"/>
  <c r="U26" i="21"/>
  <c r="V28" i="26" s="1"/>
  <c r="K27" i="21"/>
  <c r="L29" i="26" s="1"/>
  <c r="U27" i="21"/>
  <c r="V29" i="26" s="1"/>
  <c r="H28" i="21"/>
  <c r="P28" i="21"/>
  <c r="Q30" i="26" s="1"/>
  <c r="C29" i="21"/>
  <c r="D31" i="26" s="1"/>
  <c r="K29" i="21"/>
  <c r="L31" i="26" s="1"/>
  <c r="S29" i="21"/>
  <c r="T31" i="26" s="1"/>
  <c r="F30" i="21"/>
  <c r="G32" i="26" s="1"/>
  <c r="N30" i="21"/>
  <c r="V30" i="21"/>
  <c r="W32" i="26" s="1"/>
  <c r="I31" i="21"/>
  <c r="Q31" i="21"/>
  <c r="R33" i="26" s="1"/>
  <c r="D32" i="21"/>
  <c r="E34" i="26" s="1"/>
  <c r="L32" i="21"/>
  <c r="M34" i="26" s="1"/>
  <c r="T32" i="21"/>
  <c r="U34" i="26" s="1"/>
  <c r="G33" i="21"/>
  <c r="O33" i="21"/>
  <c r="P35" i="26" s="1"/>
  <c r="B34" i="21"/>
  <c r="C36" i="26" s="1"/>
  <c r="J34" i="21"/>
  <c r="K36" i="26" s="1"/>
  <c r="R34" i="21"/>
  <c r="S36" i="26" s="1"/>
  <c r="E35" i="21"/>
  <c r="F37" i="26" s="1"/>
  <c r="M35" i="21"/>
  <c r="U35" i="21"/>
  <c r="V37" i="26" s="1"/>
  <c r="H36" i="21"/>
  <c r="P36" i="21"/>
  <c r="Q38" i="26" s="1"/>
  <c r="C37" i="21"/>
  <c r="D39" i="26" s="1"/>
  <c r="K37" i="21"/>
  <c r="L39" i="26" s="1"/>
  <c r="S37" i="21"/>
  <c r="T39" i="26" s="1"/>
  <c r="F38" i="21"/>
  <c r="G40" i="26" s="1"/>
  <c r="N38" i="21"/>
  <c r="V38" i="21"/>
  <c r="W40" i="26" s="1"/>
  <c r="I39" i="21"/>
  <c r="Q39" i="21"/>
  <c r="R41" i="26" s="1"/>
  <c r="D40" i="21"/>
  <c r="E42" i="26" s="1"/>
  <c r="L40" i="21"/>
  <c r="M42" i="26" s="1"/>
  <c r="T40" i="21"/>
  <c r="U42" i="26" s="1"/>
  <c r="G41" i="21"/>
  <c r="O41" i="21"/>
  <c r="P43" i="26" s="1"/>
  <c r="B42" i="21"/>
  <c r="C44" i="26" s="1"/>
  <c r="J42" i="21"/>
  <c r="K44" i="26" s="1"/>
  <c r="R42" i="21"/>
  <c r="S44" i="26" s="1"/>
  <c r="B43" i="21"/>
  <c r="C45" i="26" s="1"/>
  <c r="H43" i="21"/>
  <c r="L43" i="21"/>
  <c r="M45" i="26" s="1"/>
  <c r="P43" i="21"/>
  <c r="Q45" i="26" s="1"/>
  <c r="T43" i="21"/>
  <c r="U45" i="26" s="1"/>
  <c r="C44" i="21"/>
  <c r="D46" i="26" s="1"/>
  <c r="G44" i="21"/>
  <c r="K44" i="21"/>
  <c r="L46" i="26" s="1"/>
  <c r="O44" i="21"/>
  <c r="P46" i="26" s="1"/>
  <c r="S44" i="21"/>
  <c r="T46" i="26" s="1"/>
  <c r="B45" i="21"/>
  <c r="C47" i="26" s="1"/>
  <c r="F45" i="21"/>
  <c r="G47" i="26" s="1"/>
  <c r="J45" i="21"/>
  <c r="K47" i="26" s="1"/>
  <c r="N45" i="21"/>
  <c r="R45" i="21"/>
  <c r="S47" i="26" s="1"/>
  <c r="V45" i="21"/>
  <c r="W47" i="26" s="1"/>
  <c r="E46" i="21"/>
  <c r="F48" i="26" s="1"/>
  <c r="I46" i="21"/>
  <c r="M46" i="21"/>
  <c r="Q46" i="21"/>
  <c r="R48" i="26" s="1"/>
  <c r="U46" i="21"/>
  <c r="V48" i="26" s="1"/>
  <c r="D47" i="21"/>
  <c r="E49" i="26" s="1"/>
  <c r="H47" i="21"/>
  <c r="L47" i="21"/>
  <c r="M49" i="26" s="1"/>
  <c r="P47" i="21"/>
  <c r="Q49" i="26" s="1"/>
  <c r="T47" i="21"/>
  <c r="U49" i="26" s="1"/>
  <c r="C48" i="21"/>
  <c r="D50" i="26" s="1"/>
  <c r="G48" i="21"/>
  <c r="K48" i="21"/>
  <c r="L50" i="26" s="1"/>
  <c r="O48" i="21"/>
  <c r="P50" i="26" s="1"/>
  <c r="S48" i="21"/>
  <c r="T50" i="26" s="1"/>
  <c r="B49" i="21"/>
  <c r="C51" i="26" s="1"/>
  <c r="F49" i="21"/>
  <c r="G51" i="26" s="1"/>
  <c r="J49" i="21"/>
  <c r="K51" i="26" s="1"/>
  <c r="N49" i="21"/>
  <c r="R49" i="21"/>
  <c r="S51" i="26" s="1"/>
  <c r="V49" i="21"/>
  <c r="W51" i="26" s="1"/>
  <c r="E50" i="21"/>
  <c r="F52" i="26" s="1"/>
  <c r="I50" i="21"/>
  <c r="M50" i="21"/>
  <c r="Q50" i="21"/>
  <c r="R52" i="26" s="1"/>
  <c r="U50" i="21"/>
  <c r="V52" i="26" s="1"/>
  <c r="D51" i="21"/>
  <c r="E53" i="26" s="1"/>
  <c r="H51" i="21"/>
  <c r="L51" i="21"/>
  <c r="M53" i="26" s="1"/>
  <c r="P51" i="21"/>
  <c r="Q53" i="26" s="1"/>
  <c r="T51" i="21"/>
  <c r="U53" i="26" s="1"/>
  <c r="C52" i="21"/>
  <c r="D54" i="26" s="1"/>
  <c r="G52" i="21"/>
  <c r="K52" i="21"/>
  <c r="L54" i="26" s="1"/>
  <c r="O52" i="21"/>
  <c r="P54" i="26" s="1"/>
  <c r="S52" i="21"/>
  <c r="T54" i="26" s="1"/>
  <c r="B53" i="21"/>
  <c r="C55" i="26" s="1"/>
  <c r="F53" i="21"/>
  <c r="G55" i="26" s="1"/>
  <c r="J53" i="21"/>
  <c r="K55" i="26" s="1"/>
  <c r="N53" i="21"/>
  <c r="R53" i="21"/>
  <c r="S55" i="26" s="1"/>
  <c r="V53" i="21"/>
  <c r="W55" i="26" s="1"/>
  <c r="E54" i="21"/>
  <c r="F56" i="26" s="1"/>
  <c r="I54" i="21"/>
  <c r="M54" i="21"/>
  <c r="Q54" i="21"/>
  <c r="R56" i="26" s="1"/>
  <c r="U54" i="21"/>
  <c r="V56" i="26" s="1"/>
  <c r="D55" i="21"/>
  <c r="E57" i="26" s="1"/>
  <c r="H55" i="21"/>
  <c r="L55" i="21"/>
  <c r="M57" i="26" s="1"/>
  <c r="P55" i="21"/>
  <c r="Q57" i="26" s="1"/>
  <c r="T55" i="21"/>
  <c r="U57" i="26" s="1"/>
  <c r="C56" i="21"/>
  <c r="D58" i="26" s="1"/>
  <c r="G56" i="21"/>
  <c r="K56" i="21"/>
  <c r="L58" i="26" s="1"/>
  <c r="O56" i="21"/>
  <c r="P58" i="26" s="1"/>
  <c r="S56" i="21"/>
  <c r="T58" i="26" s="1"/>
  <c r="B57" i="21"/>
  <c r="C59" i="26" s="1"/>
  <c r="F57" i="21"/>
  <c r="G59" i="26" s="1"/>
  <c r="J57" i="21"/>
  <c r="K59" i="26" s="1"/>
  <c r="N57" i="21"/>
  <c r="R57" i="21"/>
  <c r="S59" i="26" s="1"/>
  <c r="V57" i="21"/>
  <c r="W59" i="26" s="1"/>
  <c r="E58" i="21"/>
  <c r="F60" i="26" s="1"/>
  <c r="I58" i="21"/>
  <c r="M58" i="21"/>
  <c r="Q58" i="21"/>
  <c r="R60" i="26" s="1"/>
  <c r="U58" i="21"/>
  <c r="V60" i="26" s="1"/>
  <c r="D59" i="21"/>
  <c r="E61" i="26" s="1"/>
  <c r="H59" i="21"/>
  <c r="L59" i="21"/>
  <c r="M61" i="26" s="1"/>
  <c r="P59" i="21"/>
  <c r="Q61" i="26" s="1"/>
  <c r="T59" i="21"/>
  <c r="U61" i="26" s="1"/>
  <c r="C60" i="21"/>
  <c r="D62" i="26" s="1"/>
  <c r="G60" i="21"/>
  <c r="K60" i="21"/>
  <c r="L62" i="26" s="1"/>
  <c r="O60" i="21"/>
  <c r="P62" i="26" s="1"/>
  <c r="S60" i="21"/>
  <c r="T62" i="26" s="1"/>
  <c r="B61" i="21"/>
  <c r="C63" i="26" s="1"/>
  <c r="F61" i="21"/>
  <c r="G63" i="26" s="1"/>
  <c r="J61" i="21"/>
  <c r="K63" i="26" s="1"/>
  <c r="N61" i="21"/>
  <c r="R61" i="21"/>
  <c r="S63" i="26" s="1"/>
  <c r="V61" i="21"/>
  <c r="W63" i="26" s="1"/>
  <c r="E62" i="21"/>
  <c r="F64" i="26" s="1"/>
  <c r="I62" i="21"/>
  <c r="M62" i="21"/>
  <c r="Q62" i="21"/>
  <c r="R64" i="26" s="1"/>
  <c r="U62" i="21"/>
  <c r="V64" i="26" s="1"/>
  <c r="D63" i="21"/>
  <c r="E65" i="26" s="1"/>
  <c r="H63" i="21"/>
  <c r="L63" i="21"/>
  <c r="M65" i="26" s="1"/>
  <c r="P63" i="21"/>
  <c r="Q65" i="26" s="1"/>
  <c r="T63" i="21"/>
  <c r="U65" i="26" s="1"/>
  <c r="C64" i="21"/>
  <c r="D66" i="26" s="1"/>
  <c r="G64" i="21"/>
  <c r="K64" i="21"/>
  <c r="L66" i="26" s="1"/>
  <c r="O64" i="21"/>
  <c r="P66" i="26" s="1"/>
  <c r="S64" i="21"/>
  <c r="T66" i="26" s="1"/>
  <c r="B65" i="21"/>
  <c r="C67" i="26" s="1"/>
  <c r="F65" i="21"/>
  <c r="G67" i="26" s="1"/>
  <c r="J65" i="21"/>
  <c r="K67" i="26" s="1"/>
  <c r="N65" i="21"/>
  <c r="R65" i="21"/>
  <c r="S67" i="26" s="1"/>
  <c r="V65" i="21"/>
  <c r="W67" i="26" s="1"/>
  <c r="E66" i="21"/>
  <c r="F68" i="26" s="1"/>
  <c r="I66" i="21"/>
  <c r="M66" i="21"/>
  <c r="Q66" i="21"/>
  <c r="R68" i="26" s="1"/>
  <c r="U66" i="21"/>
  <c r="V68" i="26" s="1"/>
  <c r="D67" i="21"/>
  <c r="E69" i="26" s="1"/>
  <c r="H67" i="21"/>
  <c r="L67" i="21"/>
  <c r="M69" i="26" s="1"/>
  <c r="P67" i="21"/>
  <c r="Q69" i="26" s="1"/>
  <c r="T67" i="21"/>
  <c r="U69" i="26" s="1"/>
  <c r="C68" i="21"/>
  <c r="D70" i="26" s="1"/>
  <c r="G68" i="21"/>
  <c r="K68" i="21"/>
  <c r="L70" i="26" s="1"/>
  <c r="O68" i="21"/>
  <c r="P70" i="26" s="1"/>
  <c r="S68" i="21"/>
  <c r="T70" i="26" s="1"/>
  <c r="B69" i="21"/>
  <c r="C71" i="26" s="1"/>
  <c r="F69" i="21"/>
  <c r="G71" i="26" s="1"/>
  <c r="J69" i="21"/>
  <c r="K71" i="26" s="1"/>
  <c r="N69" i="21"/>
  <c r="R69" i="21"/>
  <c r="S71" i="26" s="1"/>
  <c r="V69" i="21"/>
  <c r="W71" i="26" s="1"/>
  <c r="E70" i="21"/>
  <c r="F72" i="26" s="1"/>
  <c r="I70" i="21"/>
  <c r="M70" i="21"/>
  <c r="Q70" i="21"/>
  <c r="R72" i="26" s="1"/>
  <c r="U70" i="21"/>
  <c r="V72" i="26" s="1"/>
  <c r="D71" i="21"/>
  <c r="E73" i="26" s="1"/>
  <c r="H71" i="21"/>
  <c r="L71" i="21"/>
  <c r="M73" i="26" s="1"/>
  <c r="P71" i="21"/>
  <c r="Q73" i="26" s="1"/>
  <c r="T71" i="21"/>
  <c r="U73" i="26" s="1"/>
  <c r="C72" i="21"/>
  <c r="D74" i="26" s="1"/>
  <c r="G72" i="21"/>
  <c r="K72" i="21"/>
  <c r="L74" i="26" s="1"/>
  <c r="O72" i="21"/>
  <c r="P74" i="26" s="1"/>
  <c r="S72" i="21"/>
  <c r="T74" i="26" s="1"/>
  <c r="B73" i="21"/>
  <c r="C75" i="26" s="1"/>
  <c r="F73" i="21"/>
  <c r="G75" i="26" s="1"/>
  <c r="J73" i="21"/>
  <c r="K75" i="26" s="1"/>
  <c r="N73" i="21"/>
  <c r="R73" i="21"/>
  <c r="S75" i="26" s="1"/>
  <c r="V73" i="21"/>
  <c r="W75" i="26" s="1"/>
  <c r="E74" i="21"/>
  <c r="F76" i="26" s="1"/>
  <c r="I74" i="21"/>
  <c r="M74" i="21"/>
  <c r="Q74" i="21"/>
  <c r="R76" i="26" s="1"/>
  <c r="U74" i="21"/>
  <c r="V76" i="26" s="1"/>
  <c r="D75" i="21"/>
  <c r="E77" i="26" s="1"/>
  <c r="H75" i="21"/>
  <c r="L75" i="21"/>
  <c r="M77" i="26" s="1"/>
  <c r="P75" i="21"/>
  <c r="Q77" i="26" s="1"/>
  <c r="T75" i="21"/>
  <c r="U77" i="26" s="1"/>
  <c r="C76" i="21"/>
  <c r="D78" i="26" s="1"/>
  <c r="G76" i="21"/>
  <c r="K76" i="21"/>
  <c r="L78" i="26" s="1"/>
  <c r="O76" i="21"/>
  <c r="P78" i="26" s="1"/>
  <c r="S76" i="21"/>
  <c r="T78" i="26" s="1"/>
  <c r="B77" i="21"/>
  <c r="C79" i="26" s="1"/>
  <c r="F77" i="21"/>
  <c r="G79" i="26" s="1"/>
  <c r="J77" i="21"/>
  <c r="K79" i="26" s="1"/>
  <c r="N77" i="21"/>
  <c r="R77" i="21"/>
  <c r="S79" i="26" s="1"/>
  <c r="V77" i="21"/>
  <c r="W79" i="26" s="1"/>
  <c r="E78" i="21"/>
  <c r="F80" i="26" s="1"/>
  <c r="I78" i="21"/>
  <c r="M78" i="21"/>
  <c r="Q78" i="21"/>
  <c r="R80" i="26" s="1"/>
  <c r="U78" i="21"/>
  <c r="V80" i="26" s="1"/>
  <c r="D79" i="21"/>
  <c r="E81" i="26" s="1"/>
  <c r="H79" i="21"/>
  <c r="L79" i="21"/>
  <c r="M81" i="26" s="1"/>
  <c r="P79" i="21"/>
  <c r="Q81" i="26" s="1"/>
  <c r="T79" i="21"/>
  <c r="U81" i="26" s="1"/>
  <c r="C80" i="21"/>
  <c r="D82" i="26" s="1"/>
  <c r="G80" i="21"/>
  <c r="K80" i="21"/>
  <c r="L82" i="26" s="1"/>
  <c r="O80" i="21"/>
  <c r="P82" i="26" s="1"/>
  <c r="S80" i="21"/>
  <c r="T82" i="26" s="1"/>
  <c r="B81" i="21"/>
  <c r="C83" i="26" s="1"/>
  <c r="F81" i="21"/>
  <c r="G83" i="26" s="1"/>
  <c r="J81" i="21"/>
  <c r="K83" i="26" s="1"/>
  <c r="N81" i="21"/>
  <c r="R81" i="21"/>
  <c r="S83" i="26" s="1"/>
  <c r="V81" i="21"/>
  <c r="W83" i="26" s="1"/>
  <c r="E82" i="21"/>
  <c r="F84" i="26" s="1"/>
  <c r="I82" i="21"/>
  <c r="M82" i="21"/>
  <c r="Q82" i="21"/>
  <c r="R84" i="26" s="1"/>
  <c r="U82" i="21"/>
  <c r="V84" i="26" s="1"/>
  <c r="D83" i="21"/>
  <c r="E85" i="26" s="1"/>
  <c r="H83" i="21"/>
  <c r="L83" i="21"/>
  <c r="M85" i="26" s="1"/>
  <c r="P83" i="21"/>
  <c r="Q85" i="26" s="1"/>
  <c r="T83" i="21"/>
  <c r="U85" i="26" s="1"/>
  <c r="C84" i="21"/>
  <c r="D86" i="26" s="1"/>
  <c r="G84" i="21"/>
  <c r="K84" i="21"/>
  <c r="L86" i="26" s="1"/>
  <c r="O84" i="21"/>
  <c r="P86" i="26" s="1"/>
  <c r="S84" i="21"/>
  <c r="T86" i="26" s="1"/>
  <c r="B85" i="21"/>
  <c r="C87" i="26" s="1"/>
  <c r="F85" i="21"/>
  <c r="G87" i="26" s="1"/>
  <c r="J85" i="21"/>
  <c r="K87" i="26" s="1"/>
  <c r="N85" i="21"/>
  <c r="R85" i="21"/>
  <c r="S87" i="26" s="1"/>
  <c r="V85" i="21"/>
  <c r="W87" i="26" s="1"/>
  <c r="E86" i="21"/>
  <c r="F88" i="26" s="1"/>
  <c r="I86" i="21"/>
  <c r="M86" i="21"/>
  <c r="Q86" i="21"/>
  <c r="R88" i="26" s="1"/>
  <c r="U86" i="21"/>
  <c r="V88" i="26" s="1"/>
  <c r="D87" i="21"/>
  <c r="E89" i="26" s="1"/>
  <c r="H87" i="21"/>
  <c r="L87" i="21"/>
  <c r="M89" i="26" s="1"/>
  <c r="P87" i="21"/>
  <c r="Q89" i="26" s="1"/>
  <c r="T87" i="21"/>
  <c r="U89" i="26" s="1"/>
  <c r="C88" i="21"/>
  <c r="D90" i="26" s="1"/>
  <c r="G88" i="21"/>
  <c r="K88" i="21"/>
  <c r="L90" i="26" s="1"/>
  <c r="O88" i="21"/>
  <c r="P90" i="26" s="1"/>
  <c r="S88" i="21"/>
  <c r="T90" i="26" s="1"/>
  <c r="B89" i="21"/>
  <c r="C91" i="26" s="1"/>
  <c r="F89" i="21"/>
  <c r="G91" i="26" s="1"/>
  <c r="J89" i="21"/>
  <c r="K91" i="26" s="1"/>
  <c r="N89" i="21"/>
  <c r="R89" i="21"/>
  <c r="S91" i="26" s="1"/>
  <c r="V89" i="21"/>
  <c r="W91" i="26" s="1"/>
  <c r="E90" i="21"/>
  <c r="F92" i="26" s="1"/>
  <c r="I90" i="21"/>
  <c r="M90" i="21"/>
  <c r="Q90" i="21"/>
  <c r="R92" i="26" s="1"/>
  <c r="U90" i="21"/>
  <c r="V92" i="26" s="1"/>
  <c r="D91" i="21"/>
  <c r="E93" i="26" s="1"/>
  <c r="H91" i="21"/>
  <c r="L91" i="21"/>
  <c r="M93" i="26" s="1"/>
  <c r="I5" i="21"/>
  <c r="T6" i="21"/>
  <c r="U8" i="26" s="1"/>
  <c r="J8" i="21"/>
  <c r="K10" i="26" s="1"/>
  <c r="U9" i="21"/>
  <c r="V11" i="26" s="1"/>
  <c r="K11" i="21"/>
  <c r="L13" i="26" s="1"/>
  <c r="V12" i="21"/>
  <c r="W14" i="26" s="1"/>
  <c r="L14" i="21"/>
  <c r="M16" i="26" s="1"/>
  <c r="B16" i="21"/>
  <c r="C18" i="26" s="1"/>
  <c r="M17" i="21"/>
  <c r="C19" i="21"/>
  <c r="D21" i="26" s="1"/>
  <c r="N20" i="21"/>
  <c r="D22" i="21"/>
  <c r="E24" i="26" s="1"/>
  <c r="O23" i="21"/>
  <c r="P25" i="26" s="1"/>
  <c r="D25" i="21"/>
  <c r="E27" i="26" s="1"/>
  <c r="D26" i="21"/>
  <c r="E28" i="26" s="1"/>
  <c r="D27" i="21"/>
  <c r="E29" i="26" s="1"/>
  <c r="C28" i="21"/>
  <c r="D30" i="26" s="1"/>
  <c r="S28" i="21"/>
  <c r="T30" i="26" s="1"/>
  <c r="N29" i="21"/>
  <c r="I30" i="21"/>
  <c r="D31" i="21"/>
  <c r="E33" i="26" s="1"/>
  <c r="T31" i="21"/>
  <c r="U33" i="26" s="1"/>
  <c r="O32" i="21"/>
  <c r="P34" i="26" s="1"/>
  <c r="J33" i="21"/>
  <c r="K35" i="26" s="1"/>
  <c r="E34" i="21"/>
  <c r="F36" i="26" s="1"/>
  <c r="U34" i="21"/>
  <c r="V36" i="26" s="1"/>
  <c r="P35" i="21"/>
  <c r="Q37" i="26" s="1"/>
  <c r="K36" i="21"/>
  <c r="L38" i="26" s="1"/>
  <c r="F37" i="21"/>
  <c r="G39" i="26" s="1"/>
  <c r="V37" i="21"/>
  <c r="W39" i="26" s="1"/>
  <c r="Q38" i="21"/>
  <c r="R40" i="26" s="1"/>
  <c r="L39" i="21"/>
  <c r="M41" i="26" s="1"/>
  <c r="G40" i="21"/>
  <c r="B41" i="21"/>
  <c r="C43" i="26" s="1"/>
  <c r="R41" i="21"/>
  <c r="S43" i="26" s="1"/>
  <c r="M42" i="21"/>
  <c r="D43" i="21"/>
  <c r="E45" i="26" s="1"/>
  <c r="M43" i="21"/>
  <c r="U43" i="21"/>
  <c r="V45" i="26" s="1"/>
  <c r="H44" i="21"/>
  <c r="P44" i="21"/>
  <c r="Q46" i="26" s="1"/>
  <c r="C45" i="21"/>
  <c r="D47" i="26" s="1"/>
  <c r="K45" i="21"/>
  <c r="L47" i="26" s="1"/>
  <c r="S45" i="21"/>
  <c r="T47" i="26" s="1"/>
  <c r="F46" i="21"/>
  <c r="G48" i="26" s="1"/>
  <c r="N46" i="21"/>
  <c r="V46" i="21"/>
  <c r="W48" i="26" s="1"/>
  <c r="I47" i="21"/>
  <c r="Q47" i="21"/>
  <c r="R49" i="26" s="1"/>
  <c r="D48" i="21"/>
  <c r="E50" i="26" s="1"/>
  <c r="L48" i="21"/>
  <c r="M50" i="26" s="1"/>
  <c r="T48" i="21"/>
  <c r="U50" i="26" s="1"/>
  <c r="G49" i="21"/>
  <c r="O49" i="21"/>
  <c r="P51" i="26" s="1"/>
  <c r="B50" i="21"/>
  <c r="C52" i="26" s="1"/>
  <c r="J50" i="21"/>
  <c r="K52" i="26" s="1"/>
  <c r="R50" i="21"/>
  <c r="S52" i="26" s="1"/>
  <c r="E51" i="21"/>
  <c r="F53" i="26" s="1"/>
  <c r="M51" i="21"/>
  <c r="U51" i="21"/>
  <c r="V53" i="26" s="1"/>
  <c r="H52" i="21"/>
  <c r="P52" i="21"/>
  <c r="Q54" i="26" s="1"/>
  <c r="C53" i="21"/>
  <c r="D55" i="26" s="1"/>
  <c r="K53" i="21"/>
  <c r="L55" i="26" s="1"/>
  <c r="S53" i="21"/>
  <c r="T55" i="26" s="1"/>
  <c r="F54" i="21"/>
  <c r="G56" i="26" s="1"/>
  <c r="N54" i="21"/>
  <c r="V54" i="21"/>
  <c r="W56" i="26" s="1"/>
  <c r="I55" i="21"/>
  <c r="Q55" i="21"/>
  <c r="R57" i="26" s="1"/>
  <c r="D56" i="21"/>
  <c r="E58" i="26" s="1"/>
  <c r="L56" i="21"/>
  <c r="M58" i="26" s="1"/>
  <c r="T56" i="21"/>
  <c r="U58" i="26" s="1"/>
  <c r="G57" i="21"/>
  <c r="O57" i="21"/>
  <c r="P59" i="26" s="1"/>
  <c r="B58" i="21"/>
  <c r="C60" i="26" s="1"/>
  <c r="J58" i="21"/>
  <c r="K60" i="26" s="1"/>
  <c r="R58" i="21"/>
  <c r="S60" i="26" s="1"/>
  <c r="E59" i="21"/>
  <c r="F61" i="26" s="1"/>
  <c r="M59" i="21"/>
  <c r="U59" i="21"/>
  <c r="V61" i="26" s="1"/>
  <c r="H60" i="21"/>
  <c r="P60" i="21"/>
  <c r="Q62" i="26" s="1"/>
  <c r="C61" i="21"/>
  <c r="D63" i="26" s="1"/>
  <c r="K61" i="21"/>
  <c r="L63" i="26" s="1"/>
  <c r="S61" i="21"/>
  <c r="T63" i="26" s="1"/>
  <c r="F62" i="21"/>
  <c r="G64" i="26" s="1"/>
  <c r="N62" i="21"/>
  <c r="V62" i="21"/>
  <c r="W64" i="26" s="1"/>
  <c r="I63" i="21"/>
  <c r="Q63" i="21"/>
  <c r="R65" i="26" s="1"/>
  <c r="D64" i="21"/>
  <c r="E66" i="26" s="1"/>
  <c r="L64" i="21"/>
  <c r="M66" i="26" s="1"/>
  <c r="T64" i="21"/>
  <c r="U66" i="26" s="1"/>
  <c r="G65" i="21"/>
  <c r="O65" i="21"/>
  <c r="P67" i="26" s="1"/>
  <c r="B66" i="21"/>
  <c r="C68" i="26" s="1"/>
  <c r="J66" i="21"/>
  <c r="K68" i="26" s="1"/>
  <c r="R66" i="21"/>
  <c r="S68" i="26" s="1"/>
  <c r="E67" i="21"/>
  <c r="F69" i="26" s="1"/>
  <c r="M67" i="21"/>
  <c r="U67" i="21"/>
  <c r="V69" i="26" s="1"/>
  <c r="H68" i="21"/>
  <c r="P68" i="21"/>
  <c r="Q70" i="26" s="1"/>
  <c r="C69" i="21"/>
  <c r="D71" i="26" s="1"/>
  <c r="K69" i="21"/>
  <c r="L71" i="26" s="1"/>
  <c r="S69" i="21"/>
  <c r="T71" i="26" s="1"/>
  <c r="F70" i="21"/>
  <c r="G72" i="26" s="1"/>
  <c r="N70" i="21"/>
  <c r="V70" i="21"/>
  <c r="W72" i="26" s="1"/>
  <c r="I71" i="21"/>
  <c r="Q71" i="21"/>
  <c r="R73" i="26" s="1"/>
  <c r="D72" i="21"/>
  <c r="E74" i="26" s="1"/>
  <c r="L72" i="21"/>
  <c r="M74" i="26" s="1"/>
  <c r="T72" i="21"/>
  <c r="U74" i="26" s="1"/>
  <c r="G73" i="21"/>
  <c r="O73" i="21"/>
  <c r="P75" i="26" s="1"/>
  <c r="B74" i="21"/>
  <c r="C76" i="26" s="1"/>
  <c r="J74" i="21"/>
  <c r="K76" i="26" s="1"/>
  <c r="R74" i="21"/>
  <c r="S76" i="26" s="1"/>
  <c r="E75" i="21"/>
  <c r="F77" i="26" s="1"/>
  <c r="M75" i="21"/>
  <c r="U75" i="21"/>
  <c r="V77" i="26" s="1"/>
  <c r="H76" i="21"/>
  <c r="P76" i="21"/>
  <c r="Q78" i="26" s="1"/>
  <c r="C77" i="21"/>
  <c r="D79" i="26" s="1"/>
  <c r="K77" i="21"/>
  <c r="L79" i="26" s="1"/>
  <c r="S77" i="21"/>
  <c r="T79" i="26" s="1"/>
  <c r="F78" i="21"/>
  <c r="G80" i="26" s="1"/>
  <c r="N78" i="21"/>
  <c r="V78" i="21"/>
  <c r="W80" i="26" s="1"/>
  <c r="I79" i="21"/>
  <c r="Q79" i="21"/>
  <c r="R81" i="26" s="1"/>
  <c r="D80" i="21"/>
  <c r="E82" i="26" s="1"/>
  <c r="L80" i="21"/>
  <c r="M82" i="26" s="1"/>
  <c r="T80" i="21"/>
  <c r="U82" i="26" s="1"/>
  <c r="G81" i="21"/>
  <c r="O81" i="21"/>
  <c r="P83" i="26" s="1"/>
  <c r="B82" i="21"/>
  <c r="C84" i="26" s="1"/>
  <c r="J82" i="21"/>
  <c r="K84" i="26" s="1"/>
  <c r="R82" i="21"/>
  <c r="S84" i="26" s="1"/>
  <c r="E83" i="21"/>
  <c r="F85" i="26" s="1"/>
  <c r="M83" i="21"/>
  <c r="U83" i="21"/>
  <c r="V85" i="26" s="1"/>
  <c r="H84" i="21"/>
  <c r="P84" i="21"/>
  <c r="Q86" i="26" s="1"/>
  <c r="C85" i="21"/>
  <c r="D87" i="26" s="1"/>
  <c r="K85" i="21"/>
  <c r="L87" i="26" s="1"/>
  <c r="S85" i="21"/>
  <c r="T87" i="26" s="1"/>
  <c r="F86" i="21"/>
  <c r="G88" i="26" s="1"/>
  <c r="N86" i="21"/>
  <c r="V86" i="21"/>
  <c r="W88" i="26" s="1"/>
  <c r="I87" i="21"/>
  <c r="Q87" i="21"/>
  <c r="R89" i="26" s="1"/>
  <c r="D88" i="21"/>
  <c r="E90" i="26" s="1"/>
  <c r="L88" i="21"/>
  <c r="M90" i="26" s="1"/>
  <c r="T88" i="21"/>
  <c r="U90" i="26" s="1"/>
  <c r="G89" i="21"/>
  <c r="O89" i="21"/>
  <c r="P91" i="26" s="1"/>
  <c r="B90" i="21"/>
  <c r="C92" i="26" s="1"/>
  <c r="J90" i="21"/>
  <c r="K92" i="26" s="1"/>
  <c r="R90" i="21"/>
  <c r="S92" i="26" s="1"/>
  <c r="E91" i="21"/>
  <c r="F93" i="26" s="1"/>
  <c r="M91" i="21"/>
  <c r="R91" i="21"/>
  <c r="S93" i="26" s="1"/>
  <c r="B92" i="21"/>
  <c r="C94" i="26" s="1"/>
  <c r="F92" i="21"/>
  <c r="G94" i="26" s="1"/>
  <c r="J92" i="21"/>
  <c r="K94" i="26" s="1"/>
  <c r="N92" i="21"/>
  <c r="R92" i="21"/>
  <c r="S94" i="26" s="1"/>
  <c r="V92" i="21"/>
  <c r="W94" i="26" s="1"/>
  <c r="E93" i="21"/>
  <c r="F95" i="26" s="1"/>
  <c r="I93" i="21"/>
  <c r="M93" i="21"/>
  <c r="Q93" i="21"/>
  <c r="R95" i="26" s="1"/>
  <c r="U93" i="21"/>
  <c r="V95" i="26" s="1"/>
  <c r="D94" i="21"/>
  <c r="E96" i="26" s="1"/>
  <c r="H94" i="21"/>
  <c r="L94" i="21"/>
  <c r="M96" i="26" s="1"/>
  <c r="P94" i="21"/>
  <c r="Q96" i="26" s="1"/>
  <c r="T94" i="21"/>
  <c r="U96" i="26" s="1"/>
  <c r="C95" i="21"/>
  <c r="D97" i="26" s="1"/>
  <c r="G95" i="21"/>
  <c r="K95" i="21"/>
  <c r="L97" i="26" s="1"/>
  <c r="O95" i="21"/>
  <c r="P97" i="26" s="1"/>
  <c r="S95" i="21"/>
  <c r="T97" i="26" s="1"/>
  <c r="B96" i="21"/>
  <c r="C98" i="26" s="1"/>
  <c r="F96" i="21"/>
  <c r="G98" i="26" s="1"/>
  <c r="J96" i="21"/>
  <c r="K98" i="26" s="1"/>
  <c r="N96" i="21"/>
  <c r="R96" i="21"/>
  <c r="S98" i="26" s="1"/>
  <c r="V96" i="21"/>
  <c r="W98" i="26" s="1"/>
  <c r="E97" i="21"/>
  <c r="F99" i="26" s="1"/>
  <c r="I97" i="21"/>
  <c r="M97" i="21"/>
  <c r="Q97" i="21"/>
  <c r="R99" i="26" s="1"/>
  <c r="U97" i="21"/>
  <c r="V99" i="26" s="1"/>
  <c r="D98" i="21"/>
  <c r="E100" i="26" s="1"/>
  <c r="H98" i="21"/>
  <c r="L98" i="21"/>
  <c r="M100" i="26" s="1"/>
  <c r="P98" i="21"/>
  <c r="Q100" i="26" s="1"/>
  <c r="T98" i="21"/>
  <c r="U100" i="26" s="1"/>
  <c r="C99" i="21"/>
  <c r="D101" i="26" s="1"/>
  <c r="G99" i="21"/>
  <c r="K99" i="21"/>
  <c r="L101" i="26" s="1"/>
  <c r="O99" i="21"/>
  <c r="P101" i="26" s="1"/>
  <c r="S99" i="21"/>
  <c r="T101" i="26" s="1"/>
  <c r="B100" i="21"/>
  <c r="C102" i="26" s="1"/>
  <c r="F100" i="21"/>
  <c r="G102" i="26" s="1"/>
  <c r="J100" i="21"/>
  <c r="K102" i="26" s="1"/>
  <c r="N100" i="21"/>
  <c r="R100" i="21"/>
  <c r="S102" i="26" s="1"/>
  <c r="V100" i="21"/>
  <c r="W102" i="26" s="1"/>
  <c r="E101" i="21"/>
  <c r="F103" i="26" s="1"/>
  <c r="I101" i="21"/>
  <c r="M101" i="21"/>
  <c r="Q101" i="21"/>
  <c r="R103" i="26" s="1"/>
  <c r="U101" i="21"/>
  <c r="V103" i="26" s="1"/>
  <c r="D102" i="21"/>
  <c r="E104" i="26" s="1"/>
  <c r="H102" i="21"/>
  <c r="L102" i="21"/>
  <c r="M104" i="26" s="1"/>
  <c r="P102" i="21"/>
  <c r="Q104" i="26" s="1"/>
  <c r="T102" i="21"/>
  <c r="U104" i="26" s="1"/>
  <c r="C103" i="21"/>
  <c r="D105" i="26" s="1"/>
  <c r="G103" i="21"/>
  <c r="K103" i="21"/>
  <c r="L105" i="26" s="1"/>
  <c r="O103" i="21"/>
  <c r="P105" i="26" s="1"/>
  <c r="S103" i="21"/>
  <c r="T105" i="26" s="1"/>
  <c r="B104" i="21"/>
  <c r="C106" i="26" s="1"/>
  <c r="F104" i="21"/>
  <c r="G106" i="26" s="1"/>
  <c r="J104" i="21"/>
  <c r="K106" i="26" s="1"/>
  <c r="N104" i="21"/>
  <c r="R104" i="21"/>
  <c r="S106" i="26" s="1"/>
  <c r="V104" i="21"/>
  <c r="W106" i="26" s="1"/>
  <c r="E105" i="21"/>
  <c r="F107" i="26" s="1"/>
  <c r="I105" i="21"/>
  <c r="M105" i="21"/>
  <c r="Q105" i="21"/>
  <c r="R107" i="26" s="1"/>
  <c r="U105" i="21"/>
  <c r="V107" i="26" s="1"/>
  <c r="D106" i="21"/>
  <c r="E108" i="26" s="1"/>
  <c r="H106" i="21"/>
  <c r="L106" i="21"/>
  <c r="M108" i="26" s="1"/>
  <c r="P106" i="21"/>
  <c r="Q108" i="26" s="1"/>
  <c r="T106" i="21"/>
  <c r="U108" i="26" s="1"/>
  <c r="C107" i="21"/>
  <c r="D109" i="26" s="1"/>
  <c r="G107" i="21"/>
  <c r="K107" i="21"/>
  <c r="L109" i="26" s="1"/>
  <c r="O107" i="21"/>
  <c r="P109" i="26" s="1"/>
  <c r="S107" i="21"/>
  <c r="T109" i="26" s="1"/>
  <c r="B108" i="21"/>
  <c r="C110" i="26" s="1"/>
  <c r="F108" i="21"/>
  <c r="G110" i="26" s="1"/>
  <c r="J108" i="21"/>
  <c r="K110" i="26" s="1"/>
  <c r="N108" i="21"/>
  <c r="R108" i="21"/>
  <c r="S110" i="26" s="1"/>
  <c r="V108" i="21"/>
  <c r="W110" i="26" s="1"/>
  <c r="E109" i="21"/>
  <c r="F111" i="26" s="1"/>
  <c r="I109" i="21"/>
  <c r="M109" i="21"/>
  <c r="Q109" i="21"/>
  <c r="R111" i="26" s="1"/>
  <c r="U109" i="21"/>
  <c r="V111" i="26" s="1"/>
  <c r="D110" i="21"/>
  <c r="E112" i="26" s="1"/>
  <c r="H110" i="21"/>
  <c r="L110" i="21"/>
  <c r="M112" i="26" s="1"/>
  <c r="P110" i="21"/>
  <c r="Q112" i="26" s="1"/>
  <c r="T110" i="21"/>
  <c r="U112" i="26" s="1"/>
  <c r="C111" i="21"/>
  <c r="D113" i="26" s="1"/>
  <c r="G111" i="21"/>
  <c r="K111" i="21"/>
  <c r="L113" i="26" s="1"/>
  <c r="O111" i="21"/>
  <c r="P113" i="26" s="1"/>
  <c r="S111" i="21"/>
  <c r="T113" i="26" s="1"/>
  <c r="B112" i="21"/>
  <c r="C114" i="26" s="1"/>
  <c r="F112" i="21"/>
  <c r="G114" i="26" s="1"/>
  <c r="J112" i="21"/>
  <c r="K114" i="26" s="1"/>
  <c r="N112" i="21"/>
  <c r="R112" i="21"/>
  <c r="S114" i="26" s="1"/>
  <c r="V112" i="21"/>
  <c r="W114" i="26" s="1"/>
  <c r="E113" i="21"/>
  <c r="F115" i="26" s="1"/>
  <c r="I113" i="21"/>
  <c r="M113" i="21"/>
  <c r="Q113" i="21"/>
  <c r="R115" i="26" s="1"/>
  <c r="U113" i="21"/>
  <c r="V115" i="26" s="1"/>
  <c r="D114" i="21"/>
  <c r="E116" i="26" s="1"/>
  <c r="H114" i="21"/>
  <c r="L114" i="21"/>
  <c r="M116" i="26" s="1"/>
  <c r="P114" i="21"/>
  <c r="Q116" i="26" s="1"/>
  <c r="T114" i="21"/>
  <c r="U116" i="26" s="1"/>
  <c r="C115" i="21"/>
  <c r="D117" i="26" s="1"/>
  <c r="G115" i="21"/>
  <c r="K115" i="21"/>
  <c r="L117" i="26" s="1"/>
  <c r="O115" i="21"/>
  <c r="P117" i="26" s="1"/>
  <c r="S115" i="21"/>
  <c r="T117" i="26" s="1"/>
  <c r="B116" i="21"/>
  <c r="C118" i="26" s="1"/>
  <c r="F116" i="21"/>
  <c r="G118" i="26" s="1"/>
  <c r="J116" i="21"/>
  <c r="K118" i="26" s="1"/>
  <c r="N116" i="21"/>
  <c r="R116" i="21"/>
  <c r="S118" i="26" s="1"/>
  <c r="V116" i="21"/>
  <c r="W118" i="26" s="1"/>
  <c r="E117" i="21"/>
  <c r="F119" i="26" s="1"/>
  <c r="I117" i="21"/>
  <c r="M117" i="21"/>
  <c r="Q117" i="21"/>
  <c r="R119" i="26" s="1"/>
  <c r="U117" i="21"/>
  <c r="V119" i="26" s="1"/>
  <c r="D118" i="21"/>
  <c r="E120" i="26" s="1"/>
  <c r="H118" i="21"/>
  <c r="L118" i="21"/>
  <c r="M120" i="26" s="1"/>
  <c r="P118" i="21"/>
  <c r="Q120" i="26" s="1"/>
  <c r="T118" i="21"/>
  <c r="U120" i="26" s="1"/>
  <c r="C119" i="21"/>
  <c r="D121" i="26" s="1"/>
  <c r="G119" i="21"/>
  <c r="K119" i="21"/>
  <c r="L121" i="26" s="1"/>
  <c r="O119" i="21"/>
  <c r="P121" i="26" s="1"/>
  <c r="S119" i="21"/>
  <c r="T121" i="26" s="1"/>
  <c r="B120" i="21"/>
  <c r="C122" i="26" s="1"/>
  <c r="F120" i="21"/>
  <c r="G122" i="26" s="1"/>
  <c r="J120" i="21"/>
  <c r="K122" i="26" s="1"/>
  <c r="N120" i="21"/>
  <c r="R120" i="21"/>
  <c r="S122" i="26" s="1"/>
  <c r="V120" i="21"/>
  <c r="W122" i="26" s="1"/>
  <c r="E121" i="21"/>
  <c r="F123" i="26" s="1"/>
  <c r="I121" i="21"/>
  <c r="M121" i="21"/>
  <c r="Q121" i="21"/>
  <c r="R123" i="26" s="1"/>
  <c r="U121" i="21"/>
  <c r="V123" i="26" s="1"/>
  <c r="D122" i="21"/>
  <c r="E124" i="26" s="1"/>
  <c r="H122" i="21"/>
  <c r="L122" i="21"/>
  <c r="M124" i="26" s="1"/>
  <c r="P122" i="21"/>
  <c r="Q124" i="26" s="1"/>
  <c r="J5" i="21"/>
  <c r="K7" i="26" s="1"/>
  <c r="U6" i="21"/>
  <c r="V8" i="26" s="1"/>
  <c r="K8" i="21"/>
  <c r="L10" i="26" s="1"/>
  <c r="V9" i="21"/>
  <c r="W11" i="26" s="1"/>
  <c r="L11" i="21"/>
  <c r="M13" i="26" s="1"/>
  <c r="B13" i="21"/>
  <c r="C15" i="26" s="1"/>
  <c r="M14" i="21"/>
  <c r="C16" i="21"/>
  <c r="D18" i="26" s="1"/>
  <c r="N17" i="21"/>
  <c r="D19" i="21"/>
  <c r="E21" i="26" s="1"/>
  <c r="O20" i="21"/>
  <c r="P22" i="26" s="1"/>
  <c r="E22" i="21"/>
  <c r="F24" i="26" s="1"/>
  <c r="P23" i="21"/>
  <c r="Q25" i="26" s="1"/>
  <c r="E25" i="21"/>
  <c r="F27" i="26" s="1"/>
  <c r="E26" i="21"/>
  <c r="F28" i="26" s="1"/>
  <c r="F27" i="21"/>
  <c r="G29" i="26" s="1"/>
  <c r="D28" i="21"/>
  <c r="E30" i="26" s="1"/>
  <c r="T28" i="21"/>
  <c r="U30" i="26" s="1"/>
  <c r="O29" i="21"/>
  <c r="P31" i="26" s="1"/>
  <c r="J30" i="21"/>
  <c r="K32" i="26" s="1"/>
  <c r="E31" i="21"/>
  <c r="F33" i="26" s="1"/>
  <c r="U31" i="21"/>
  <c r="V33" i="26" s="1"/>
  <c r="P32" i="21"/>
  <c r="Q34" i="26" s="1"/>
  <c r="K33" i="21"/>
  <c r="L35" i="26" s="1"/>
  <c r="F34" i="21"/>
  <c r="G36" i="26" s="1"/>
  <c r="V34" i="21"/>
  <c r="W36" i="26" s="1"/>
  <c r="Q35" i="21"/>
  <c r="R37" i="26" s="1"/>
  <c r="L36" i="21"/>
  <c r="M38" i="26" s="1"/>
  <c r="G37" i="21"/>
  <c r="B38" i="21"/>
  <c r="C40" i="26" s="1"/>
  <c r="R38" i="21"/>
  <c r="S40" i="26" s="1"/>
  <c r="M39" i="21"/>
  <c r="H40" i="21"/>
  <c r="C41" i="21"/>
  <c r="D43" i="26" s="1"/>
  <c r="S41" i="21"/>
  <c r="T43" i="26" s="1"/>
  <c r="N42" i="21"/>
  <c r="E43" i="21"/>
  <c r="F45" i="26" s="1"/>
  <c r="N43" i="21"/>
  <c r="V43" i="21"/>
  <c r="W45" i="26" s="1"/>
  <c r="I44" i="21"/>
  <c r="Q44" i="21"/>
  <c r="R46" i="26" s="1"/>
  <c r="D45" i="21"/>
  <c r="E47" i="26" s="1"/>
  <c r="L45" i="21"/>
  <c r="M47" i="26" s="1"/>
  <c r="T45" i="21"/>
  <c r="U47" i="26" s="1"/>
  <c r="G46" i="21"/>
  <c r="O46" i="21"/>
  <c r="P48" i="26" s="1"/>
  <c r="B47" i="21"/>
  <c r="C49" i="26" s="1"/>
  <c r="J47" i="21"/>
  <c r="K49" i="26" s="1"/>
  <c r="R47" i="21"/>
  <c r="S49" i="26" s="1"/>
  <c r="E48" i="21"/>
  <c r="F50" i="26" s="1"/>
  <c r="M48" i="21"/>
  <c r="U48" i="21"/>
  <c r="V50" i="26" s="1"/>
  <c r="H49" i="21"/>
  <c r="P49" i="21"/>
  <c r="Q51" i="26" s="1"/>
  <c r="C50" i="21"/>
  <c r="D52" i="26" s="1"/>
  <c r="K50" i="21"/>
  <c r="L52" i="26" s="1"/>
  <c r="S50" i="21"/>
  <c r="T52" i="26" s="1"/>
  <c r="F51" i="21"/>
  <c r="G53" i="26" s="1"/>
  <c r="N51" i="21"/>
  <c r="V51" i="21"/>
  <c r="W53" i="26" s="1"/>
  <c r="I52" i="21"/>
  <c r="Q52" i="21"/>
  <c r="R54" i="26" s="1"/>
  <c r="D53" i="21"/>
  <c r="E55" i="26" s="1"/>
  <c r="L53" i="21"/>
  <c r="M55" i="26" s="1"/>
  <c r="T53" i="21"/>
  <c r="U55" i="26" s="1"/>
  <c r="G54" i="21"/>
  <c r="O54" i="21"/>
  <c r="P56" i="26" s="1"/>
  <c r="B55" i="21"/>
  <c r="C57" i="26" s="1"/>
  <c r="J55" i="21"/>
  <c r="K57" i="26" s="1"/>
  <c r="R55" i="21"/>
  <c r="S57" i="26" s="1"/>
  <c r="E56" i="21"/>
  <c r="F58" i="26" s="1"/>
  <c r="M56" i="21"/>
  <c r="U56" i="21"/>
  <c r="V58" i="26" s="1"/>
  <c r="H57" i="21"/>
  <c r="P57" i="21"/>
  <c r="Q59" i="26" s="1"/>
  <c r="C58" i="21"/>
  <c r="D60" i="26" s="1"/>
  <c r="K58" i="21"/>
  <c r="L60" i="26" s="1"/>
  <c r="S58" i="21"/>
  <c r="T60" i="26" s="1"/>
  <c r="F59" i="21"/>
  <c r="G61" i="26" s="1"/>
  <c r="N59" i="21"/>
  <c r="V59" i="21"/>
  <c r="W61" i="26" s="1"/>
  <c r="I60" i="21"/>
  <c r="Q60" i="21"/>
  <c r="R62" i="26" s="1"/>
  <c r="D61" i="21"/>
  <c r="E63" i="26" s="1"/>
  <c r="L61" i="21"/>
  <c r="M63" i="26" s="1"/>
  <c r="T61" i="21"/>
  <c r="U63" i="26" s="1"/>
  <c r="G62" i="21"/>
  <c r="O62" i="21"/>
  <c r="P64" i="26" s="1"/>
  <c r="B63" i="21"/>
  <c r="C65" i="26" s="1"/>
  <c r="J63" i="21"/>
  <c r="K65" i="26" s="1"/>
  <c r="R63" i="21"/>
  <c r="S65" i="26" s="1"/>
  <c r="E64" i="21"/>
  <c r="F66" i="26" s="1"/>
  <c r="M64" i="21"/>
  <c r="U64" i="21"/>
  <c r="V66" i="26" s="1"/>
  <c r="H65" i="21"/>
  <c r="P65" i="21"/>
  <c r="Q67" i="26" s="1"/>
  <c r="C66" i="21"/>
  <c r="D68" i="26" s="1"/>
  <c r="K66" i="21"/>
  <c r="L68" i="26" s="1"/>
  <c r="S66" i="21"/>
  <c r="T68" i="26" s="1"/>
  <c r="F67" i="21"/>
  <c r="G69" i="26" s="1"/>
  <c r="N67" i="21"/>
  <c r="V67" i="21"/>
  <c r="W69" i="26" s="1"/>
  <c r="I68" i="21"/>
  <c r="Q68" i="21"/>
  <c r="R70" i="26" s="1"/>
  <c r="D69" i="21"/>
  <c r="E71" i="26" s="1"/>
  <c r="L69" i="21"/>
  <c r="M71" i="26" s="1"/>
  <c r="T69" i="21"/>
  <c r="U71" i="26" s="1"/>
  <c r="G70" i="21"/>
  <c r="O70" i="21"/>
  <c r="P72" i="26" s="1"/>
  <c r="B71" i="21"/>
  <c r="C73" i="26" s="1"/>
  <c r="J71" i="21"/>
  <c r="K73" i="26" s="1"/>
  <c r="R71" i="21"/>
  <c r="S73" i="26" s="1"/>
  <c r="E72" i="21"/>
  <c r="F74" i="26" s="1"/>
  <c r="M72" i="21"/>
  <c r="U72" i="21"/>
  <c r="V74" i="26" s="1"/>
  <c r="H73" i="21"/>
  <c r="P73" i="21"/>
  <c r="Q75" i="26" s="1"/>
  <c r="C74" i="21"/>
  <c r="D76" i="26" s="1"/>
  <c r="K74" i="21"/>
  <c r="L76" i="26" s="1"/>
  <c r="S74" i="21"/>
  <c r="T76" i="26" s="1"/>
  <c r="F75" i="21"/>
  <c r="G77" i="26" s="1"/>
  <c r="N75" i="21"/>
  <c r="V75" i="21"/>
  <c r="W77" i="26" s="1"/>
  <c r="I76" i="21"/>
  <c r="Q76" i="21"/>
  <c r="R78" i="26" s="1"/>
  <c r="D77" i="21"/>
  <c r="E79" i="26" s="1"/>
  <c r="L77" i="21"/>
  <c r="M79" i="26" s="1"/>
  <c r="T77" i="21"/>
  <c r="U79" i="26" s="1"/>
  <c r="G78" i="21"/>
  <c r="O78" i="21"/>
  <c r="P80" i="26" s="1"/>
  <c r="B79" i="21"/>
  <c r="C81" i="26" s="1"/>
  <c r="J79" i="21"/>
  <c r="K81" i="26" s="1"/>
  <c r="R79" i="21"/>
  <c r="S81" i="26" s="1"/>
  <c r="E80" i="21"/>
  <c r="F82" i="26" s="1"/>
  <c r="M80" i="21"/>
  <c r="U80" i="21"/>
  <c r="V82" i="26" s="1"/>
  <c r="H81" i="21"/>
  <c r="P81" i="21"/>
  <c r="Q83" i="26" s="1"/>
  <c r="C82" i="21"/>
  <c r="D84" i="26" s="1"/>
  <c r="K82" i="21"/>
  <c r="L84" i="26" s="1"/>
  <c r="S82" i="21"/>
  <c r="T84" i="26" s="1"/>
  <c r="F83" i="21"/>
  <c r="G85" i="26" s="1"/>
  <c r="N83" i="21"/>
  <c r="V83" i="21"/>
  <c r="W85" i="26" s="1"/>
  <c r="I84" i="21"/>
  <c r="Q84" i="21"/>
  <c r="R86" i="26" s="1"/>
  <c r="D85" i="21"/>
  <c r="E87" i="26" s="1"/>
  <c r="L85" i="21"/>
  <c r="M87" i="26" s="1"/>
  <c r="T85" i="21"/>
  <c r="U87" i="26" s="1"/>
  <c r="G86" i="21"/>
  <c r="O86" i="21"/>
  <c r="P88" i="26" s="1"/>
  <c r="B87" i="21"/>
  <c r="C89" i="26" s="1"/>
  <c r="J87" i="21"/>
  <c r="K89" i="26" s="1"/>
  <c r="R87" i="21"/>
  <c r="S89" i="26" s="1"/>
  <c r="E88" i="21"/>
  <c r="F90" i="26" s="1"/>
  <c r="M88" i="21"/>
  <c r="U88" i="21"/>
  <c r="V90" i="26" s="1"/>
  <c r="H89" i="21"/>
  <c r="P89" i="21"/>
  <c r="Q91" i="26" s="1"/>
  <c r="C90" i="21"/>
  <c r="D92" i="26" s="1"/>
  <c r="K90" i="21"/>
  <c r="L92" i="26" s="1"/>
  <c r="S90" i="21"/>
  <c r="T92" i="26" s="1"/>
  <c r="F91" i="21"/>
  <c r="G93" i="26" s="1"/>
  <c r="N91" i="21"/>
  <c r="T91" i="21"/>
  <c r="U93" i="26" s="1"/>
  <c r="C92" i="21"/>
  <c r="D94" i="26" s="1"/>
  <c r="G92" i="21"/>
  <c r="K92" i="21"/>
  <c r="L94" i="26" s="1"/>
  <c r="O92" i="21"/>
  <c r="P94" i="26" s="1"/>
  <c r="S92" i="21"/>
  <c r="T94" i="26" s="1"/>
  <c r="B93" i="21"/>
  <c r="C95" i="26" s="1"/>
  <c r="F93" i="21"/>
  <c r="G95" i="26" s="1"/>
  <c r="J93" i="21"/>
  <c r="K95" i="26" s="1"/>
  <c r="N93" i="21"/>
  <c r="R93" i="21"/>
  <c r="S95" i="26" s="1"/>
  <c r="V93" i="21"/>
  <c r="W95" i="26" s="1"/>
  <c r="E94" i="21"/>
  <c r="F96" i="26" s="1"/>
  <c r="I94" i="21"/>
  <c r="M94" i="21"/>
  <c r="Q94" i="21"/>
  <c r="R96" i="26" s="1"/>
  <c r="U94" i="21"/>
  <c r="V96" i="26" s="1"/>
  <c r="D95" i="21"/>
  <c r="E97" i="26" s="1"/>
  <c r="H95" i="21"/>
  <c r="L95" i="21"/>
  <c r="M97" i="26" s="1"/>
  <c r="P95" i="21"/>
  <c r="Q97" i="26" s="1"/>
  <c r="T95" i="21"/>
  <c r="U97" i="26" s="1"/>
  <c r="C96" i="21"/>
  <c r="D98" i="26" s="1"/>
  <c r="G96" i="21"/>
  <c r="K96" i="21"/>
  <c r="L98" i="26" s="1"/>
  <c r="O96" i="21"/>
  <c r="P98" i="26" s="1"/>
  <c r="S96" i="21"/>
  <c r="T98" i="26" s="1"/>
  <c r="B97" i="21"/>
  <c r="C99" i="26" s="1"/>
  <c r="F97" i="21"/>
  <c r="G99" i="26" s="1"/>
  <c r="J97" i="21"/>
  <c r="K99" i="26" s="1"/>
  <c r="N97" i="21"/>
  <c r="R97" i="21"/>
  <c r="S99" i="26" s="1"/>
  <c r="V97" i="21"/>
  <c r="W99" i="26" s="1"/>
  <c r="E98" i="21"/>
  <c r="F100" i="26" s="1"/>
  <c r="I98" i="21"/>
  <c r="M98" i="21"/>
  <c r="Q98" i="21"/>
  <c r="R100" i="26" s="1"/>
  <c r="U98" i="21"/>
  <c r="V100" i="26" s="1"/>
  <c r="D99" i="21"/>
  <c r="E101" i="26" s="1"/>
  <c r="H99" i="21"/>
  <c r="L99" i="21"/>
  <c r="M101" i="26" s="1"/>
  <c r="P99" i="21"/>
  <c r="Q101" i="26" s="1"/>
  <c r="T99" i="21"/>
  <c r="U101" i="26" s="1"/>
  <c r="C100" i="21"/>
  <c r="D102" i="26" s="1"/>
  <c r="G100" i="21"/>
  <c r="K100" i="21"/>
  <c r="L102" i="26" s="1"/>
  <c r="O100" i="21"/>
  <c r="P102" i="26" s="1"/>
  <c r="S100" i="21"/>
  <c r="T102" i="26" s="1"/>
  <c r="B101" i="21"/>
  <c r="C103" i="26" s="1"/>
  <c r="F101" i="21"/>
  <c r="G103" i="26" s="1"/>
  <c r="J101" i="21"/>
  <c r="K103" i="26" s="1"/>
  <c r="N101" i="21"/>
  <c r="R101" i="21"/>
  <c r="S103" i="26" s="1"/>
  <c r="V101" i="21"/>
  <c r="W103" i="26" s="1"/>
  <c r="E102" i="21"/>
  <c r="F104" i="26" s="1"/>
  <c r="I102" i="21"/>
  <c r="M102" i="21"/>
  <c r="Q102" i="21"/>
  <c r="R104" i="26" s="1"/>
  <c r="U102" i="21"/>
  <c r="V104" i="26" s="1"/>
  <c r="D103" i="21"/>
  <c r="E105" i="26" s="1"/>
  <c r="H103" i="21"/>
  <c r="L103" i="21"/>
  <c r="M105" i="26" s="1"/>
  <c r="P103" i="21"/>
  <c r="Q105" i="26" s="1"/>
  <c r="T103" i="21"/>
  <c r="U105" i="26" s="1"/>
  <c r="C104" i="21"/>
  <c r="D106" i="26" s="1"/>
  <c r="G104" i="21"/>
  <c r="K104" i="21"/>
  <c r="L106" i="26" s="1"/>
  <c r="O104" i="21"/>
  <c r="P106" i="26" s="1"/>
  <c r="S104" i="21"/>
  <c r="T106" i="26" s="1"/>
  <c r="B105" i="21"/>
  <c r="C107" i="26" s="1"/>
  <c r="F105" i="21"/>
  <c r="G107" i="26" s="1"/>
  <c r="J105" i="21"/>
  <c r="K107" i="26" s="1"/>
  <c r="N105" i="21"/>
  <c r="R105" i="21"/>
  <c r="S107" i="26" s="1"/>
  <c r="V105" i="21"/>
  <c r="W107" i="26" s="1"/>
  <c r="E106" i="21"/>
  <c r="F108" i="26" s="1"/>
  <c r="I106" i="21"/>
  <c r="M106" i="21"/>
  <c r="Q106" i="21"/>
  <c r="R108" i="26" s="1"/>
  <c r="U106" i="21"/>
  <c r="V108" i="26" s="1"/>
  <c r="D107" i="21"/>
  <c r="E109" i="26" s="1"/>
  <c r="H107" i="21"/>
  <c r="L107" i="21"/>
  <c r="M109" i="26" s="1"/>
  <c r="P107" i="21"/>
  <c r="Q109" i="26" s="1"/>
  <c r="T107" i="21"/>
  <c r="U109" i="26" s="1"/>
  <c r="C108" i="21"/>
  <c r="D110" i="26" s="1"/>
  <c r="G108" i="21"/>
  <c r="K108" i="21"/>
  <c r="L110" i="26" s="1"/>
  <c r="O108" i="21"/>
  <c r="P110" i="26" s="1"/>
  <c r="S108" i="21"/>
  <c r="T110" i="26" s="1"/>
  <c r="B109" i="21"/>
  <c r="C111" i="26" s="1"/>
  <c r="F109" i="21"/>
  <c r="G111" i="26" s="1"/>
  <c r="J109" i="21"/>
  <c r="K111" i="26" s="1"/>
  <c r="N109" i="21"/>
  <c r="R109" i="21"/>
  <c r="S111" i="26" s="1"/>
  <c r="V109" i="21"/>
  <c r="W111" i="26" s="1"/>
  <c r="E110" i="21"/>
  <c r="F112" i="26" s="1"/>
  <c r="I110" i="21"/>
  <c r="M110" i="21"/>
  <c r="Q110" i="21"/>
  <c r="R112" i="26" s="1"/>
  <c r="U110" i="21"/>
  <c r="V112" i="26" s="1"/>
  <c r="D111" i="21"/>
  <c r="E113" i="26" s="1"/>
  <c r="H111" i="21"/>
  <c r="L111" i="21"/>
  <c r="M113" i="26" s="1"/>
  <c r="P111" i="21"/>
  <c r="Q113" i="26" s="1"/>
  <c r="T111" i="21"/>
  <c r="U113" i="26" s="1"/>
  <c r="C112" i="21"/>
  <c r="D114" i="26" s="1"/>
  <c r="G112" i="21"/>
  <c r="K112" i="21"/>
  <c r="L114" i="26" s="1"/>
  <c r="O112" i="21"/>
  <c r="P114" i="26" s="1"/>
  <c r="S112" i="21"/>
  <c r="T114" i="26" s="1"/>
  <c r="B113" i="21"/>
  <c r="C115" i="26" s="1"/>
  <c r="F113" i="21"/>
  <c r="G115" i="26" s="1"/>
  <c r="J113" i="21"/>
  <c r="K115" i="26" s="1"/>
  <c r="N113" i="21"/>
  <c r="R113" i="21"/>
  <c r="S115" i="26" s="1"/>
  <c r="V113" i="21"/>
  <c r="W115" i="26" s="1"/>
  <c r="E114" i="21"/>
  <c r="F116" i="26" s="1"/>
  <c r="I114" i="21"/>
  <c r="M114" i="21"/>
  <c r="Q114" i="21"/>
  <c r="R116" i="26" s="1"/>
  <c r="U114" i="21"/>
  <c r="V116" i="26" s="1"/>
  <c r="D115" i="21"/>
  <c r="E117" i="26" s="1"/>
  <c r="H115" i="21"/>
  <c r="L115" i="21"/>
  <c r="M117" i="26" s="1"/>
  <c r="P115" i="21"/>
  <c r="Q117" i="26" s="1"/>
  <c r="T115" i="21"/>
  <c r="U117" i="26" s="1"/>
  <c r="C116" i="21"/>
  <c r="D118" i="26" s="1"/>
  <c r="G116" i="21"/>
  <c r="K116" i="21"/>
  <c r="L118" i="26" s="1"/>
  <c r="O116" i="21"/>
  <c r="P118" i="26" s="1"/>
  <c r="S116" i="21"/>
  <c r="T118" i="26" s="1"/>
  <c r="B117" i="21"/>
  <c r="C119" i="26" s="1"/>
  <c r="F117" i="21"/>
  <c r="G119" i="26" s="1"/>
  <c r="J117" i="21"/>
  <c r="K119" i="26" s="1"/>
  <c r="N117" i="21"/>
  <c r="R117" i="21"/>
  <c r="S119" i="26" s="1"/>
  <c r="V117" i="21"/>
  <c r="W119" i="26" s="1"/>
  <c r="E118" i="21"/>
  <c r="F120" i="26" s="1"/>
  <c r="I118" i="21"/>
  <c r="M118" i="21"/>
  <c r="Q118" i="21"/>
  <c r="R120" i="26" s="1"/>
  <c r="U118" i="21"/>
  <c r="V120" i="26" s="1"/>
  <c r="D119" i="21"/>
  <c r="E121" i="26" s="1"/>
  <c r="H119" i="21"/>
  <c r="L119" i="21"/>
  <c r="M121" i="26" s="1"/>
  <c r="P119" i="21"/>
  <c r="Q121" i="26" s="1"/>
  <c r="T119" i="21"/>
  <c r="U121" i="26" s="1"/>
  <c r="C120" i="21"/>
  <c r="D122" i="26" s="1"/>
  <c r="G120" i="21"/>
  <c r="K120" i="21"/>
  <c r="L122" i="26" s="1"/>
  <c r="O120" i="21"/>
  <c r="P122" i="26" s="1"/>
  <c r="S120" i="21"/>
  <c r="T122" i="26" s="1"/>
  <c r="B121" i="21"/>
  <c r="C123" i="26" s="1"/>
  <c r="F121" i="21"/>
  <c r="G123" i="26" s="1"/>
  <c r="J121" i="21"/>
  <c r="K123" i="26" s="1"/>
  <c r="N121" i="21"/>
  <c r="R121" i="21"/>
  <c r="S123" i="26" s="1"/>
  <c r="V121" i="21"/>
  <c r="W123" i="26" s="1"/>
  <c r="E122" i="21"/>
  <c r="F124" i="26" s="1"/>
  <c r="I122" i="21"/>
  <c r="M122" i="21"/>
  <c r="Q122" i="21"/>
  <c r="R124" i="26" s="1"/>
  <c r="U122" i="21"/>
  <c r="V124" i="26" s="1"/>
  <c r="D123" i="21"/>
  <c r="E125" i="26" s="1"/>
  <c r="H123" i="21"/>
  <c r="L123" i="21"/>
  <c r="M125" i="26" s="1"/>
  <c r="P123" i="21"/>
  <c r="Q125" i="26" s="1"/>
  <c r="T123" i="21"/>
  <c r="U125" i="26" s="1"/>
  <c r="C124" i="21"/>
  <c r="D126" i="26" s="1"/>
  <c r="G124" i="21"/>
  <c r="D6" i="21"/>
  <c r="E8" i="26" s="1"/>
  <c r="E9" i="21"/>
  <c r="F11" i="26" s="1"/>
  <c r="F12" i="21"/>
  <c r="G14" i="26" s="1"/>
  <c r="G15" i="21"/>
  <c r="H18" i="21"/>
  <c r="I21" i="21"/>
  <c r="J24" i="21"/>
  <c r="K26" i="26" s="1"/>
  <c r="O26" i="21"/>
  <c r="P28" i="26" s="1"/>
  <c r="K28" i="21"/>
  <c r="L30" i="26" s="1"/>
  <c r="V29" i="21"/>
  <c r="W31" i="26" s="1"/>
  <c r="L31" i="21"/>
  <c r="M33" i="26" s="1"/>
  <c r="B33" i="21"/>
  <c r="C35" i="26" s="1"/>
  <c r="M34" i="21"/>
  <c r="C36" i="21"/>
  <c r="D38" i="26" s="1"/>
  <c r="N37" i="21"/>
  <c r="D39" i="21"/>
  <c r="E41" i="26" s="1"/>
  <c r="O40" i="21"/>
  <c r="P42" i="26" s="1"/>
  <c r="E42" i="21"/>
  <c r="F44" i="26" s="1"/>
  <c r="I43" i="21"/>
  <c r="D44" i="21"/>
  <c r="E46" i="26" s="1"/>
  <c r="T44" i="21"/>
  <c r="U46" i="26" s="1"/>
  <c r="O45" i="21"/>
  <c r="P47" i="26" s="1"/>
  <c r="J46" i="21"/>
  <c r="K48" i="26" s="1"/>
  <c r="E47" i="21"/>
  <c r="F49" i="26" s="1"/>
  <c r="U47" i="21"/>
  <c r="V49" i="26" s="1"/>
  <c r="P48" i="21"/>
  <c r="Q50" i="26" s="1"/>
  <c r="K49" i="21"/>
  <c r="L51" i="26" s="1"/>
  <c r="F50" i="21"/>
  <c r="G52" i="26" s="1"/>
  <c r="V50" i="21"/>
  <c r="W52" i="26" s="1"/>
  <c r="Q51" i="21"/>
  <c r="R53" i="26" s="1"/>
  <c r="L52" i="21"/>
  <c r="M54" i="26" s="1"/>
  <c r="G53" i="21"/>
  <c r="B54" i="21"/>
  <c r="C56" i="26" s="1"/>
  <c r="R54" i="21"/>
  <c r="S56" i="26" s="1"/>
  <c r="M55" i="21"/>
  <c r="H56" i="21"/>
  <c r="C57" i="21"/>
  <c r="D59" i="26" s="1"/>
  <c r="S57" i="21"/>
  <c r="T59" i="26" s="1"/>
  <c r="N58" i="21"/>
  <c r="I59" i="21"/>
  <c r="D60" i="21"/>
  <c r="E62" i="26" s="1"/>
  <c r="T60" i="21"/>
  <c r="U62" i="26" s="1"/>
  <c r="O61" i="21"/>
  <c r="P63" i="26" s="1"/>
  <c r="J62" i="21"/>
  <c r="K64" i="26" s="1"/>
  <c r="E63" i="21"/>
  <c r="F65" i="26" s="1"/>
  <c r="U63" i="21"/>
  <c r="V65" i="26" s="1"/>
  <c r="P64" i="21"/>
  <c r="Q66" i="26" s="1"/>
  <c r="K65" i="21"/>
  <c r="L67" i="26" s="1"/>
  <c r="F66" i="21"/>
  <c r="G68" i="26" s="1"/>
  <c r="V66" i="21"/>
  <c r="W68" i="26" s="1"/>
  <c r="Q67" i="21"/>
  <c r="R69" i="26" s="1"/>
  <c r="L68" i="21"/>
  <c r="M70" i="26" s="1"/>
  <c r="G69" i="21"/>
  <c r="B70" i="21"/>
  <c r="C72" i="26" s="1"/>
  <c r="R70" i="21"/>
  <c r="S72" i="26" s="1"/>
  <c r="M71" i="21"/>
  <c r="H72" i="21"/>
  <c r="C73" i="21"/>
  <c r="D75" i="26" s="1"/>
  <c r="S73" i="21"/>
  <c r="T75" i="26" s="1"/>
  <c r="N74" i="21"/>
  <c r="I75" i="21"/>
  <c r="D76" i="21"/>
  <c r="E78" i="26" s="1"/>
  <c r="T76" i="21"/>
  <c r="U78" i="26" s="1"/>
  <c r="O77" i="21"/>
  <c r="P79" i="26" s="1"/>
  <c r="J78" i="21"/>
  <c r="K80" i="26" s="1"/>
  <c r="E79" i="21"/>
  <c r="F81" i="26" s="1"/>
  <c r="U79" i="21"/>
  <c r="V81" i="26" s="1"/>
  <c r="P80" i="21"/>
  <c r="Q82" i="26" s="1"/>
  <c r="K81" i="21"/>
  <c r="L83" i="26" s="1"/>
  <c r="F82" i="21"/>
  <c r="G84" i="26" s="1"/>
  <c r="V82" i="21"/>
  <c r="W84" i="26" s="1"/>
  <c r="Q83" i="21"/>
  <c r="R85" i="26" s="1"/>
  <c r="L84" i="21"/>
  <c r="M86" i="26" s="1"/>
  <c r="G85" i="21"/>
  <c r="B86" i="21"/>
  <c r="C88" i="26" s="1"/>
  <c r="R86" i="21"/>
  <c r="S88" i="26" s="1"/>
  <c r="M87" i="21"/>
  <c r="H88" i="21"/>
  <c r="C89" i="21"/>
  <c r="D91" i="26" s="1"/>
  <c r="S89" i="21"/>
  <c r="T91" i="26" s="1"/>
  <c r="N90" i="21"/>
  <c r="I91" i="21"/>
  <c r="U91" i="21"/>
  <c r="V93" i="26" s="1"/>
  <c r="H92" i="21"/>
  <c r="P92" i="21"/>
  <c r="Q94" i="26" s="1"/>
  <c r="C93" i="21"/>
  <c r="D95" i="26" s="1"/>
  <c r="K93" i="21"/>
  <c r="L95" i="26" s="1"/>
  <c r="S93" i="21"/>
  <c r="T95" i="26" s="1"/>
  <c r="F94" i="21"/>
  <c r="G96" i="26" s="1"/>
  <c r="N94" i="21"/>
  <c r="V94" i="21"/>
  <c r="W96" i="26" s="1"/>
  <c r="I95" i="21"/>
  <c r="Q95" i="21"/>
  <c r="R97" i="26" s="1"/>
  <c r="D96" i="21"/>
  <c r="E98" i="26" s="1"/>
  <c r="L96" i="21"/>
  <c r="M98" i="26" s="1"/>
  <c r="T96" i="21"/>
  <c r="U98" i="26" s="1"/>
  <c r="G97" i="21"/>
  <c r="O97" i="21"/>
  <c r="P99" i="26" s="1"/>
  <c r="B98" i="21"/>
  <c r="C100" i="26" s="1"/>
  <c r="J98" i="21"/>
  <c r="K100" i="26" s="1"/>
  <c r="R98" i="21"/>
  <c r="S100" i="26" s="1"/>
  <c r="E99" i="21"/>
  <c r="F101" i="26" s="1"/>
  <c r="M99" i="21"/>
  <c r="U99" i="21"/>
  <c r="V101" i="26" s="1"/>
  <c r="H100" i="21"/>
  <c r="P100" i="21"/>
  <c r="Q102" i="26" s="1"/>
  <c r="C101" i="21"/>
  <c r="D103" i="26" s="1"/>
  <c r="K101" i="21"/>
  <c r="L103" i="26" s="1"/>
  <c r="S101" i="21"/>
  <c r="T103" i="26" s="1"/>
  <c r="F102" i="21"/>
  <c r="G104" i="26" s="1"/>
  <c r="N102" i="21"/>
  <c r="V102" i="21"/>
  <c r="W104" i="26" s="1"/>
  <c r="I103" i="21"/>
  <c r="Q103" i="21"/>
  <c r="R105" i="26" s="1"/>
  <c r="D104" i="21"/>
  <c r="E106" i="26" s="1"/>
  <c r="L104" i="21"/>
  <c r="M106" i="26" s="1"/>
  <c r="T104" i="21"/>
  <c r="U106" i="26" s="1"/>
  <c r="G105" i="21"/>
  <c r="O105" i="21"/>
  <c r="P107" i="26" s="1"/>
  <c r="B106" i="21"/>
  <c r="C108" i="26" s="1"/>
  <c r="J106" i="21"/>
  <c r="K108" i="26" s="1"/>
  <c r="R106" i="21"/>
  <c r="S108" i="26" s="1"/>
  <c r="E107" i="21"/>
  <c r="F109" i="26" s="1"/>
  <c r="M107" i="21"/>
  <c r="U107" i="21"/>
  <c r="V109" i="26" s="1"/>
  <c r="H108" i="21"/>
  <c r="P108" i="21"/>
  <c r="Q110" i="26" s="1"/>
  <c r="C109" i="21"/>
  <c r="D111" i="26" s="1"/>
  <c r="K109" i="21"/>
  <c r="L111" i="26" s="1"/>
  <c r="S109" i="21"/>
  <c r="T111" i="26" s="1"/>
  <c r="F110" i="21"/>
  <c r="G112" i="26" s="1"/>
  <c r="N110" i="21"/>
  <c r="V110" i="21"/>
  <c r="W112" i="26" s="1"/>
  <c r="I111" i="21"/>
  <c r="Q111" i="21"/>
  <c r="R113" i="26" s="1"/>
  <c r="D112" i="21"/>
  <c r="E114" i="26" s="1"/>
  <c r="L112" i="21"/>
  <c r="M114" i="26" s="1"/>
  <c r="T112" i="21"/>
  <c r="U114" i="26" s="1"/>
  <c r="G113" i="21"/>
  <c r="O113" i="21"/>
  <c r="P115" i="26" s="1"/>
  <c r="B114" i="21"/>
  <c r="C116" i="26" s="1"/>
  <c r="J114" i="21"/>
  <c r="K116" i="26" s="1"/>
  <c r="R114" i="21"/>
  <c r="S116" i="26" s="1"/>
  <c r="E115" i="21"/>
  <c r="F117" i="26" s="1"/>
  <c r="M115" i="21"/>
  <c r="U115" i="21"/>
  <c r="V117" i="26" s="1"/>
  <c r="H116" i="21"/>
  <c r="P116" i="21"/>
  <c r="Q118" i="26" s="1"/>
  <c r="C117" i="21"/>
  <c r="D119" i="26" s="1"/>
  <c r="K117" i="21"/>
  <c r="L119" i="26" s="1"/>
  <c r="S117" i="21"/>
  <c r="T119" i="26" s="1"/>
  <c r="F118" i="21"/>
  <c r="G120" i="26" s="1"/>
  <c r="N118" i="21"/>
  <c r="V118" i="21"/>
  <c r="W120" i="26" s="1"/>
  <c r="I119" i="21"/>
  <c r="Q119" i="21"/>
  <c r="R121" i="26" s="1"/>
  <c r="D120" i="21"/>
  <c r="E122" i="26" s="1"/>
  <c r="L120" i="21"/>
  <c r="M122" i="26" s="1"/>
  <c r="T120" i="21"/>
  <c r="U122" i="26" s="1"/>
  <c r="G121" i="21"/>
  <c r="O121" i="21"/>
  <c r="P123" i="26" s="1"/>
  <c r="B122" i="21"/>
  <c r="C124" i="26" s="1"/>
  <c r="J122" i="21"/>
  <c r="K124" i="26" s="1"/>
  <c r="R122" i="21"/>
  <c r="S124" i="26" s="1"/>
  <c r="B123" i="21"/>
  <c r="C125" i="26" s="1"/>
  <c r="G123" i="21"/>
  <c r="M123" i="21"/>
  <c r="R123" i="21"/>
  <c r="S125" i="26" s="1"/>
  <c r="B124" i="21"/>
  <c r="C126" i="26" s="1"/>
  <c r="H124" i="21"/>
  <c r="L124" i="21"/>
  <c r="M126" i="26" s="1"/>
  <c r="P124" i="21"/>
  <c r="Q126" i="26" s="1"/>
  <c r="T124" i="21"/>
  <c r="U126" i="26" s="1"/>
  <c r="C125" i="21"/>
  <c r="D127" i="26" s="1"/>
  <c r="G125" i="21"/>
  <c r="K125" i="21"/>
  <c r="L127" i="26" s="1"/>
  <c r="O125" i="21"/>
  <c r="P127" i="26" s="1"/>
  <c r="S125" i="21"/>
  <c r="T127" i="26" s="1"/>
  <c r="B126" i="21"/>
  <c r="C128" i="26" s="1"/>
  <c r="F126" i="21"/>
  <c r="G128" i="26" s="1"/>
  <c r="J126" i="21"/>
  <c r="K128" i="26" s="1"/>
  <c r="N126" i="21"/>
  <c r="R126" i="21"/>
  <c r="S128" i="26" s="1"/>
  <c r="V126" i="21"/>
  <c r="W128" i="26" s="1"/>
  <c r="E127" i="21"/>
  <c r="F129" i="26" s="1"/>
  <c r="I127" i="21"/>
  <c r="M127" i="21"/>
  <c r="Q127" i="21"/>
  <c r="R129" i="26" s="1"/>
  <c r="U127" i="21"/>
  <c r="V129" i="26" s="1"/>
  <c r="D128" i="21"/>
  <c r="E130" i="26" s="1"/>
  <c r="H128" i="21"/>
  <c r="L128" i="21"/>
  <c r="M130" i="26" s="1"/>
  <c r="P128" i="21"/>
  <c r="Q130" i="26" s="1"/>
  <c r="T128" i="21"/>
  <c r="U130" i="26" s="1"/>
  <c r="C129" i="21"/>
  <c r="D131" i="26" s="1"/>
  <c r="G129" i="21"/>
  <c r="K129" i="21"/>
  <c r="L131" i="26" s="1"/>
  <c r="O129" i="21"/>
  <c r="P131" i="26" s="1"/>
  <c r="S129" i="21"/>
  <c r="T131" i="26" s="1"/>
  <c r="B130" i="21"/>
  <c r="C132" i="26" s="1"/>
  <c r="F130" i="21"/>
  <c r="G132" i="26" s="1"/>
  <c r="J130" i="21"/>
  <c r="K132" i="26" s="1"/>
  <c r="N130" i="21"/>
  <c r="R130" i="21"/>
  <c r="S132" i="26" s="1"/>
  <c r="V130" i="21"/>
  <c r="W132" i="26" s="1"/>
  <c r="E131" i="21"/>
  <c r="F133" i="26" s="1"/>
  <c r="I131" i="21"/>
  <c r="M131" i="21"/>
  <c r="Q131" i="21"/>
  <c r="R133" i="26" s="1"/>
  <c r="U131" i="21"/>
  <c r="V133" i="26" s="1"/>
  <c r="D132" i="21"/>
  <c r="E134" i="26" s="1"/>
  <c r="H132" i="21"/>
  <c r="L132" i="21"/>
  <c r="M134" i="26" s="1"/>
  <c r="P132" i="21"/>
  <c r="Q134" i="26" s="1"/>
  <c r="T132" i="21"/>
  <c r="U134" i="26" s="1"/>
  <c r="C133" i="21"/>
  <c r="D135" i="26" s="1"/>
  <c r="G133" i="21"/>
  <c r="K133" i="21"/>
  <c r="L135" i="26" s="1"/>
  <c r="O133" i="21"/>
  <c r="P135" i="26" s="1"/>
  <c r="S133" i="21"/>
  <c r="T135" i="26" s="1"/>
  <c r="B134" i="21"/>
  <c r="C136" i="26" s="1"/>
  <c r="F134" i="21"/>
  <c r="G136" i="26" s="1"/>
  <c r="J134" i="21"/>
  <c r="K136" i="26" s="1"/>
  <c r="N134" i="21"/>
  <c r="R134" i="21"/>
  <c r="S136" i="26" s="1"/>
  <c r="V134" i="21"/>
  <c r="W136" i="26" s="1"/>
  <c r="E135" i="21"/>
  <c r="F137" i="26" s="1"/>
  <c r="I135" i="21"/>
  <c r="M135" i="21"/>
  <c r="Q135" i="21"/>
  <c r="R137" i="26" s="1"/>
  <c r="U135" i="21"/>
  <c r="V137" i="26" s="1"/>
  <c r="D136" i="21"/>
  <c r="E138" i="26" s="1"/>
  <c r="H136" i="21"/>
  <c r="L136" i="21"/>
  <c r="M138" i="26" s="1"/>
  <c r="P136" i="21"/>
  <c r="Q138" i="26" s="1"/>
  <c r="T136" i="21"/>
  <c r="U138" i="26" s="1"/>
  <c r="C137" i="21"/>
  <c r="D139" i="26" s="1"/>
  <c r="G137" i="21"/>
  <c r="K137" i="21"/>
  <c r="L139" i="26" s="1"/>
  <c r="O137" i="21"/>
  <c r="P139" i="26" s="1"/>
  <c r="S137" i="21"/>
  <c r="T139" i="26" s="1"/>
  <c r="B138" i="21"/>
  <c r="C140" i="26" s="1"/>
  <c r="F138" i="21"/>
  <c r="G140" i="26" s="1"/>
  <c r="J138" i="21"/>
  <c r="K140" i="26" s="1"/>
  <c r="N138" i="21"/>
  <c r="R138" i="21"/>
  <c r="S140" i="26" s="1"/>
  <c r="V138" i="21"/>
  <c r="W140" i="26" s="1"/>
  <c r="E139" i="21"/>
  <c r="F141" i="26" s="1"/>
  <c r="I139" i="21"/>
  <c r="M139" i="21"/>
  <c r="Q139" i="21"/>
  <c r="R141" i="26" s="1"/>
  <c r="U139" i="21"/>
  <c r="V141" i="26" s="1"/>
  <c r="D140" i="21"/>
  <c r="E142" i="26" s="1"/>
  <c r="H140" i="21"/>
  <c r="L140" i="21"/>
  <c r="M142" i="26" s="1"/>
  <c r="P140" i="21"/>
  <c r="Q142" i="26" s="1"/>
  <c r="T140" i="21"/>
  <c r="U142" i="26" s="1"/>
  <c r="C141" i="21"/>
  <c r="D143" i="26" s="1"/>
  <c r="G141" i="21"/>
  <c r="K141" i="21"/>
  <c r="L143" i="26" s="1"/>
  <c r="O141" i="21"/>
  <c r="P143" i="26" s="1"/>
  <c r="S141" i="21"/>
  <c r="T143" i="26" s="1"/>
  <c r="B142" i="21"/>
  <c r="C144" i="26" s="1"/>
  <c r="F142" i="21"/>
  <c r="G144" i="26" s="1"/>
  <c r="J142" i="21"/>
  <c r="K144" i="26" s="1"/>
  <c r="N142" i="21"/>
  <c r="R142" i="21"/>
  <c r="S144" i="26" s="1"/>
  <c r="V142" i="21"/>
  <c r="W144" i="26" s="1"/>
  <c r="E143" i="21"/>
  <c r="F145" i="26" s="1"/>
  <c r="I143" i="21"/>
  <c r="M143" i="21"/>
  <c r="Q143" i="21"/>
  <c r="R145" i="26" s="1"/>
  <c r="U143" i="21"/>
  <c r="V145" i="26" s="1"/>
  <c r="D144" i="21"/>
  <c r="E146" i="26" s="1"/>
  <c r="H144" i="21"/>
  <c r="L144" i="21"/>
  <c r="M146" i="26" s="1"/>
  <c r="P144" i="21"/>
  <c r="Q146" i="26" s="1"/>
  <c r="T144" i="21"/>
  <c r="U146" i="26" s="1"/>
  <c r="C145" i="21"/>
  <c r="D147" i="26" s="1"/>
  <c r="G145" i="21"/>
  <c r="K145" i="21"/>
  <c r="L147" i="26" s="1"/>
  <c r="O145" i="21"/>
  <c r="P147" i="26" s="1"/>
  <c r="S145" i="21"/>
  <c r="T147" i="26" s="1"/>
  <c r="B146" i="21"/>
  <c r="C148" i="26" s="1"/>
  <c r="F146" i="21"/>
  <c r="G148" i="26" s="1"/>
  <c r="J146" i="21"/>
  <c r="K148" i="26" s="1"/>
  <c r="N146" i="21"/>
  <c r="R146" i="21"/>
  <c r="S148" i="26" s="1"/>
  <c r="V146" i="21"/>
  <c r="W148" i="26" s="1"/>
  <c r="E147" i="21"/>
  <c r="F149" i="26" s="1"/>
  <c r="I147" i="21"/>
  <c r="M147" i="21"/>
  <c r="Q147" i="21"/>
  <c r="R149" i="26" s="1"/>
  <c r="U147" i="21"/>
  <c r="V149" i="26" s="1"/>
  <c r="D148" i="21"/>
  <c r="E150" i="26" s="1"/>
  <c r="H148" i="21"/>
  <c r="L148" i="21"/>
  <c r="M150" i="26" s="1"/>
  <c r="P148" i="21"/>
  <c r="Q150" i="26" s="1"/>
  <c r="T148" i="21"/>
  <c r="U150" i="26" s="1"/>
  <c r="C149" i="21"/>
  <c r="D151" i="26" s="1"/>
  <c r="G149" i="21"/>
  <c r="K149" i="21"/>
  <c r="L151" i="26" s="1"/>
  <c r="O149" i="21"/>
  <c r="P151" i="26" s="1"/>
  <c r="S149" i="21"/>
  <c r="T151" i="26" s="1"/>
  <c r="B150" i="21"/>
  <c r="C152" i="26" s="1"/>
  <c r="F150" i="21"/>
  <c r="G152" i="26" s="1"/>
  <c r="J150" i="21"/>
  <c r="K152" i="26" s="1"/>
  <c r="N150" i="21"/>
  <c r="R150" i="21"/>
  <c r="S152" i="26" s="1"/>
  <c r="V150" i="21"/>
  <c r="W152" i="26" s="1"/>
  <c r="E151" i="21"/>
  <c r="F153" i="26" s="1"/>
  <c r="I151" i="21"/>
  <c r="M151" i="21"/>
  <c r="Q151" i="21"/>
  <c r="R153" i="26" s="1"/>
  <c r="U151" i="21"/>
  <c r="V153" i="26" s="1"/>
  <c r="D152" i="21"/>
  <c r="E154" i="26" s="1"/>
  <c r="H152" i="21"/>
  <c r="L152" i="21"/>
  <c r="M154" i="26" s="1"/>
  <c r="P152" i="21"/>
  <c r="Q154" i="26" s="1"/>
  <c r="T152" i="21"/>
  <c r="U154" i="26" s="1"/>
  <c r="C153" i="21"/>
  <c r="D155" i="26" s="1"/>
  <c r="G153" i="21"/>
  <c r="K153" i="21"/>
  <c r="L155" i="26" s="1"/>
  <c r="O153" i="21"/>
  <c r="P155" i="26" s="1"/>
  <c r="S153" i="21"/>
  <c r="T155" i="26" s="1"/>
  <c r="B154" i="21"/>
  <c r="C156" i="26" s="1"/>
  <c r="F154" i="21"/>
  <c r="G156" i="26" s="1"/>
  <c r="J154" i="21"/>
  <c r="K156" i="26" s="1"/>
  <c r="N154" i="21"/>
  <c r="R154" i="21"/>
  <c r="S156" i="26" s="1"/>
  <c r="V154" i="21"/>
  <c r="W156" i="26" s="1"/>
  <c r="E155" i="21"/>
  <c r="F157" i="26" s="1"/>
  <c r="I155" i="21"/>
  <c r="M155" i="21"/>
  <c r="Q155" i="21"/>
  <c r="R157" i="26" s="1"/>
  <c r="U155" i="21"/>
  <c r="V157" i="26" s="1"/>
  <c r="D156" i="21"/>
  <c r="E158" i="26" s="1"/>
  <c r="H156" i="21"/>
  <c r="L156" i="21"/>
  <c r="M158" i="26" s="1"/>
  <c r="P156" i="21"/>
  <c r="Q158" i="26" s="1"/>
  <c r="T156" i="21"/>
  <c r="U158" i="26" s="1"/>
  <c r="C157" i="21"/>
  <c r="D159" i="26" s="1"/>
  <c r="G157" i="21"/>
  <c r="K157" i="21"/>
  <c r="L159" i="26" s="1"/>
  <c r="O157" i="21"/>
  <c r="P159" i="26" s="1"/>
  <c r="S157" i="21"/>
  <c r="T159" i="26" s="1"/>
  <c r="B158" i="21"/>
  <c r="C160" i="26" s="1"/>
  <c r="F158" i="21"/>
  <c r="G160" i="26" s="1"/>
  <c r="J158" i="21"/>
  <c r="K160" i="26" s="1"/>
  <c r="N158" i="21"/>
  <c r="R158" i="21"/>
  <c r="S160" i="26" s="1"/>
  <c r="V158" i="21"/>
  <c r="W160" i="26" s="1"/>
  <c r="E159" i="21"/>
  <c r="F161" i="26" s="1"/>
  <c r="I159" i="21"/>
  <c r="M159" i="21"/>
  <c r="Q159" i="21"/>
  <c r="R161" i="26" s="1"/>
  <c r="U159" i="21"/>
  <c r="V161" i="26" s="1"/>
  <c r="D160" i="21"/>
  <c r="E162" i="26" s="1"/>
  <c r="H160" i="21"/>
  <c r="L160" i="21"/>
  <c r="M162" i="26" s="1"/>
  <c r="P160" i="21"/>
  <c r="Q162" i="26" s="1"/>
  <c r="T160" i="21"/>
  <c r="U162" i="26" s="1"/>
  <c r="C161" i="21"/>
  <c r="D163" i="26" s="1"/>
  <c r="G161" i="21"/>
  <c r="K161" i="21"/>
  <c r="L163" i="26" s="1"/>
  <c r="O161" i="21"/>
  <c r="P163" i="26" s="1"/>
  <c r="S161" i="21"/>
  <c r="T163" i="26" s="1"/>
  <c r="B162" i="21"/>
  <c r="C164" i="26" s="1"/>
  <c r="F162" i="21"/>
  <c r="G164" i="26" s="1"/>
  <c r="J162" i="21"/>
  <c r="K164" i="26" s="1"/>
  <c r="N162" i="21"/>
  <c r="R162" i="21"/>
  <c r="S164" i="26" s="1"/>
  <c r="V162" i="21"/>
  <c r="W164" i="26" s="1"/>
  <c r="E163" i="21"/>
  <c r="F165" i="26" s="1"/>
  <c r="I163" i="21"/>
  <c r="M163" i="21"/>
  <c r="Q163" i="21"/>
  <c r="R165" i="26" s="1"/>
  <c r="U163" i="21"/>
  <c r="V165" i="26" s="1"/>
  <c r="D164" i="21"/>
  <c r="E166" i="26" s="1"/>
  <c r="H164" i="21"/>
  <c r="L164" i="21"/>
  <c r="M166" i="26" s="1"/>
  <c r="P164" i="21"/>
  <c r="Q166" i="26" s="1"/>
  <c r="T164" i="21"/>
  <c r="U166" i="26" s="1"/>
  <c r="C165" i="21"/>
  <c r="D167" i="26" s="1"/>
  <c r="G165" i="21"/>
  <c r="K165" i="21"/>
  <c r="L167" i="26" s="1"/>
  <c r="O165" i="21"/>
  <c r="P167" i="26" s="1"/>
  <c r="S165" i="21"/>
  <c r="T167" i="26" s="1"/>
  <c r="B166" i="21"/>
  <c r="C168" i="26" s="1"/>
  <c r="F166" i="21"/>
  <c r="G168" i="26" s="1"/>
  <c r="J166" i="21"/>
  <c r="K168" i="26" s="1"/>
  <c r="N166" i="21"/>
  <c r="R166" i="21"/>
  <c r="S168" i="26" s="1"/>
  <c r="V166" i="21"/>
  <c r="W168" i="26" s="1"/>
  <c r="E167" i="21"/>
  <c r="F169" i="26" s="1"/>
  <c r="I167" i="21"/>
  <c r="M167" i="21"/>
  <c r="Q167" i="21"/>
  <c r="R169" i="26" s="1"/>
  <c r="U167" i="21"/>
  <c r="V169" i="26" s="1"/>
  <c r="D168" i="21"/>
  <c r="E170" i="26" s="1"/>
  <c r="H168" i="21"/>
  <c r="L168" i="21"/>
  <c r="M170" i="26" s="1"/>
  <c r="P168" i="21"/>
  <c r="Q170" i="26" s="1"/>
  <c r="T168" i="21"/>
  <c r="U170" i="26" s="1"/>
  <c r="C169" i="21"/>
  <c r="D171" i="26" s="1"/>
  <c r="G169" i="21"/>
  <c r="K169" i="21"/>
  <c r="L171" i="26" s="1"/>
  <c r="O169" i="21"/>
  <c r="P171" i="26" s="1"/>
  <c r="S169" i="21"/>
  <c r="T171" i="26" s="1"/>
  <c r="B170" i="21"/>
  <c r="C172" i="26" s="1"/>
  <c r="F170" i="21"/>
  <c r="G172" i="26" s="1"/>
  <c r="J170" i="21"/>
  <c r="K172" i="26" s="1"/>
  <c r="N170" i="21"/>
  <c r="R170" i="21"/>
  <c r="S172" i="26" s="1"/>
  <c r="V170" i="21"/>
  <c r="W172" i="26" s="1"/>
  <c r="E171" i="21"/>
  <c r="F173" i="26" s="1"/>
  <c r="I171" i="21"/>
  <c r="M171" i="21"/>
  <c r="Q171" i="21"/>
  <c r="R173" i="26" s="1"/>
  <c r="U171" i="21"/>
  <c r="V173" i="26" s="1"/>
  <c r="D172" i="21"/>
  <c r="E174" i="26" s="1"/>
  <c r="H172" i="21"/>
  <c r="L172" i="21"/>
  <c r="M174" i="26" s="1"/>
  <c r="P172" i="21"/>
  <c r="Q174" i="26" s="1"/>
  <c r="T172" i="21"/>
  <c r="U174" i="26" s="1"/>
  <c r="C173" i="21"/>
  <c r="D175" i="26" s="1"/>
  <c r="G173" i="21"/>
  <c r="K173" i="21"/>
  <c r="L175" i="26" s="1"/>
  <c r="O173" i="21"/>
  <c r="P175" i="26" s="1"/>
  <c r="S173" i="21"/>
  <c r="T175" i="26" s="1"/>
  <c r="B174" i="21"/>
  <c r="C176" i="26" s="1"/>
  <c r="F174" i="21"/>
  <c r="G176" i="26" s="1"/>
  <c r="J174" i="21"/>
  <c r="K176" i="26" s="1"/>
  <c r="N174" i="21"/>
  <c r="R174" i="21"/>
  <c r="S176" i="26" s="1"/>
  <c r="V174" i="21"/>
  <c r="W176" i="26" s="1"/>
  <c r="E175" i="21"/>
  <c r="F177" i="26" s="1"/>
  <c r="I175" i="21"/>
  <c r="M175" i="21"/>
  <c r="Q175" i="21"/>
  <c r="R177" i="26" s="1"/>
  <c r="U175" i="21"/>
  <c r="V177" i="26" s="1"/>
  <c r="D176" i="21"/>
  <c r="E178" i="26" s="1"/>
  <c r="H176" i="21"/>
  <c r="L176" i="21"/>
  <c r="M178" i="26" s="1"/>
  <c r="P176" i="21"/>
  <c r="Q178" i="26" s="1"/>
  <c r="T176" i="21"/>
  <c r="U178" i="26" s="1"/>
  <c r="C177" i="21"/>
  <c r="D179" i="26" s="1"/>
  <c r="G177" i="21"/>
  <c r="K177" i="21"/>
  <c r="L179" i="26" s="1"/>
  <c r="O177" i="21"/>
  <c r="P179" i="26" s="1"/>
  <c r="S177" i="21"/>
  <c r="T179" i="26" s="1"/>
  <c r="B178" i="21"/>
  <c r="C180" i="26" s="1"/>
  <c r="F178" i="21"/>
  <c r="G180" i="26" s="1"/>
  <c r="J178" i="21"/>
  <c r="K180" i="26" s="1"/>
  <c r="N178" i="21"/>
  <c r="R178" i="21"/>
  <c r="S180" i="26" s="1"/>
  <c r="V178" i="21"/>
  <c r="W180" i="26" s="1"/>
  <c r="E179" i="21"/>
  <c r="F181" i="26" s="1"/>
  <c r="I179" i="21"/>
  <c r="M179" i="21"/>
  <c r="Q179" i="21"/>
  <c r="R181" i="26" s="1"/>
  <c r="U179" i="21"/>
  <c r="V181" i="26" s="1"/>
  <c r="D180" i="21"/>
  <c r="E182" i="26" s="1"/>
  <c r="H180" i="21"/>
  <c r="L180" i="21"/>
  <c r="M182" i="26" s="1"/>
  <c r="P180" i="21"/>
  <c r="Q182" i="26" s="1"/>
  <c r="T180" i="21"/>
  <c r="U182" i="26" s="1"/>
  <c r="C181" i="21"/>
  <c r="D183" i="26" s="1"/>
  <c r="G181" i="21"/>
  <c r="K181" i="21"/>
  <c r="L183" i="26" s="1"/>
  <c r="O181" i="21"/>
  <c r="P183" i="26" s="1"/>
  <c r="S181" i="21"/>
  <c r="T183" i="26" s="1"/>
  <c r="B182" i="21"/>
  <c r="C184" i="26" s="1"/>
  <c r="F182" i="21"/>
  <c r="G184" i="26" s="1"/>
  <c r="J182" i="21"/>
  <c r="K184" i="26" s="1"/>
  <c r="N182" i="21"/>
  <c r="R182" i="21"/>
  <c r="S184" i="26" s="1"/>
  <c r="V182" i="21"/>
  <c r="W184" i="26" s="1"/>
  <c r="E183" i="21"/>
  <c r="F185" i="26" s="1"/>
  <c r="I183" i="21"/>
  <c r="M183" i="21"/>
  <c r="Q183" i="21"/>
  <c r="R185" i="26" s="1"/>
  <c r="U183" i="21"/>
  <c r="V185" i="26" s="1"/>
  <c r="D184" i="21"/>
  <c r="E186" i="26" s="1"/>
  <c r="H184" i="21"/>
  <c r="L184" i="21"/>
  <c r="M186" i="26" s="1"/>
  <c r="P184" i="21"/>
  <c r="Q186" i="26" s="1"/>
  <c r="T184" i="21"/>
  <c r="U186" i="26" s="1"/>
  <c r="C185" i="21"/>
  <c r="D187" i="26" s="1"/>
  <c r="G185" i="21"/>
  <c r="K185" i="21"/>
  <c r="L187" i="26" s="1"/>
  <c r="O185" i="21"/>
  <c r="P187" i="26" s="1"/>
  <c r="S185" i="21"/>
  <c r="T187" i="26" s="1"/>
  <c r="B186" i="21"/>
  <c r="C188" i="26" s="1"/>
  <c r="F186" i="21"/>
  <c r="G188" i="26" s="1"/>
  <c r="J186" i="21"/>
  <c r="K188" i="26" s="1"/>
  <c r="N186" i="21"/>
  <c r="R186" i="21"/>
  <c r="S188" i="26" s="1"/>
  <c r="V186" i="21"/>
  <c r="W188" i="26" s="1"/>
  <c r="E187" i="21"/>
  <c r="F189" i="26" s="1"/>
  <c r="I187" i="21"/>
  <c r="M187" i="21"/>
  <c r="Q187" i="21"/>
  <c r="R189" i="26" s="1"/>
  <c r="U187" i="21"/>
  <c r="V189" i="26" s="1"/>
  <c r="D188" i="21"/>
  <c r="E190" i="26" s="1"/>
  <c r="H188" i="21"/>
  <c r="L188" i="21"/>
  <c r="M190" i="26" s="1"/>
  <c r="P188" i="21"/>
  <c r="Q190" i="26" s="1"/>
  <c r="T188" i="21"/>
  <c r="U190" i="26" s="1"/>
  <c r="C189" i="21"/>
  <c r="D191" i="26" s="1"/>
  <c r="G189" i="21"/>
  <c r="K189" i="21"/>
  <c r="L191" i="26" s="1"/>
  <c r="O189" i="21"/>
  <c r="P191" i="26" s="1"/>
  <c r="S189" i="21"/>
  <c r="T191" i="26" s="1"/>
  <c r="B190" i="21"/>
  <c r="C192" i="26" s="1"/>
  <c r="F190" i="21"/>
  <c r="G192" i="26" s="1"/>
  <c r="J190" i="21"/>
  <c r="K192" i="26" s="1"/>
  <c r="N190" i="21"/>
  <c r="R190" i="21"/>
  <c r="S192" i="26" s="1"/>
  <c r="V190" i="21"/>
  <c r="W192" i="26" s="1"/>
  <c r="E191" i="21"/>
  <c r="F193" i="26" s="1"/>
  <c r="I191" i="21"/>
  <c r="M191" i="21"/>
  <c r="Q191" i="21"/>
  <c r="R193" i="26" s="1"/>
  <c r="U191" i="21"/>
  <c r="V193" i="26" s="1"/>
  <c r="D192" i="21"/>
  <c r="E194" i="26" s="1"/>
  <c r="H192" i="21"/>
  <c r="L192" i="21"/>
  <c r="M194" i="26" s="1"/>
  <c r="P192" i="21"/>
  <c r="Q194" i="26" s="1"/>
  <c r="T192" i="21"/>
  <c r="U194" i="26" s="1"/>
  <c r="C193" i="21"/>
  <c r="D195" i="26" s="1"/>
  <c r="G193" i="21"/>
  <c r="K193" i="21"/>
  <c r="L195" i="26" s="1"/>
  <c r="O193" i="21"/>
  <c r="P195" i="26" s="1"/>
  <c r="S193" i="21"/>
  <c r="T195" i="26" s="1"/>
  <c r="B194" i="21"/>
  <c r="C196" i="26" s="1"/>
  <c r="F194" i="21"/>
  <c r="G196" i="26" s="1"/>
  <c r="J194" i="21"/>
  <c r="K196" i="26" s="1"/>
  <c r="N194" i="21"/>
  <c r="R194" i="21"/>
  <c r="S196" i="26" s="1"/>
  <c r="V194" i="21"/>
  <c r="W196" i="26" s="1"/>
  <c r="E195" i="21"/>
  <c r="F197" i="26" s="1"/>
  <c r="I195" i="21"/>
  <c r="M195" i="21"/>
  <c r="Q195" i="21"/>
  <c r="R197" i="26" s="1"/>
  <c r="U195" i="21"/>
  <c r="V197" i="26" s="1"/>
  <c r="D196" i="21"/>
  <c r="E198" i="26" s="1"/>
  <c r="H196" i="21"/>
  <c r="L196" i="21"/>
  <c r="M198" i="26" s="1"/>
  <c r="P196" i="21"/>
  <c r="Q198" i="26" s="1"/>
  <c r="T196" i="21"/>
  <c r="U198" i="26" s="1"/>
  <c r="C197" i="21"/>
  <c r="D199" i="26" s="1"/>
  <c r="G197" i="21"/>
  <c r="K197" i="21"/>
  <c r="L199" i="26" s="1"/>
  <c r="O197" i="21"/>
  <c r="P199" i="26" s="1"/>
  <c r="S197" i="21"/>
  <c r="T199" i="26" s="1"/>
  <c r="B198" i="21"/>
  <c r="C200" i="26" s="1"/>
  <c r="F198" i="21"/>
  <c r="G200" i="26" s="1"/>
  <c r="J198" i="21"/>
  <c r="K200" i="26" s="1"/>
  <c r="N198" i="21"/>
  <c r="R198" i="21"/>
  <c r="S200" i="26" s="1"/>
  <c r="V198" i="21"/>
  <c r="W200" i="26" s="1"/>
  <c r="E199" i="21"/>
  <c r="F201" i="26" s="1"/>
  <c r="I199" i="21"/>
  <c r="M199" i="21"/>
  <c r="Q199" i="21"/>
  <c r="R201" i="26" s="1"/>
  <c r="U199" i="21"/>
  <c r="V201" i="26" s="1"/>
  <c r="D200" i="21"/>
  <c r="E202" i="26" s="1"/>
  <c r="H200" i="21"/>
  <c r="L200" i="21"/>
  <c r="M202" i="26" s="1"/>
  <c r="P200" i="21"/>
  <c r="Q202" i="26" s="1"/>
  <c r="T200" i="21"/>
  <c r="U202" i="26" s="1"/>
  <c r="C201" i="21"/>
  <c r="D203" i="26" s="1"/>
  <c r="G201" i="21"/>
  <c r="K201" i="21"/>
  <c r="L203" i="26" s="1"/>
  <c r="O201" i="21"/>
  <c r="P203" i="26" s="1"/>
  <c r="S201" i="21"/>
  <c r="T203" i="26" s="1"/>
  <c r="B202" i="21"/>
  <c r="C204" i="26" s="1"/>
  <c r="F202" i="21"/>
  <c r="G204" i="26" s="1"/>
  <c r="J202" i="21"/>
  <c r="K204" i="26" s="1"/>
  <c r="N202" i="21"/>
  <c r="R202" i="21"/>
  <c r="S204" i="26" s="1"/>
  <c r="V202" i="21"/>
  <c r="W204" i="26" s="1"/>
  <c r="E203" i="21"/>
  <c r="F205" i="26" s="1"/>
  <c r="I203" i="21"/>
  <c r="M203" i="21"/>
  <c r="Q203" i="21"/>
  <c r="R205" i="26" s="1"/>
  <c r="U203" i="21"/>
  <c r="V205" i="26" s="1"/>
  <c r="D204" i="21"/>
  <c r="E206" i="26" s="1"/>
  <c r="H204" i="21"/>
  <c r="L204" i="21"/>
  <c r="M206" i="26" s="1"/>
  <c r="P204" i="21"/>
  <c r="Q206" i="26" s="1"/>
  <c r="T204" i="21"/>
  <c r="U206" i="26" s="1"/>
  <c r="C205" i="21"/>
  <c r="D207" i="26" s="1"/>
  <c r="G205" i="21"/>
  <c r="K205" i="21"/>
  <c r="L207" i="26" s="1"/>
  <c r="O205" i="21"/>
  <c r="P207" i="26" s="1"/>
  <c r="S205" i="21"/>
  <c r="T207" i="26" s="1"/>
  <c r="B206" i="21"/>
  <c r="C208" i="26" s="1"/>
  <c r="F206" i="21"/>
  <c r="G208" i="26" s="1"/>
  <c r="J206" i="21"/>
  <c r="K208" i="26" s="1"/>
  <c r="N206" i="21"/>
  <c r="R206" i="21"/>
  <c r="S208" i="26" s="1"/>
  <c r="V206" i="21"/>
  <c r="W208" i="26" s="1"/>
  <c r="E207" i="21"/>
  <c r="F209" i="26" s="1"/>
  <c r="I207" i="21"/>
  <c r="M207" i="21"/>
  <c r="Q207" i="21"/>
  <c r="R209" i="26" s="1"/>
  <c r="U207" i="21"/>
  <c r="V209" i="26" s="1"/>
  <c r="D208" i="21"/>
  <c r="E210" i="26" s="1"/>
  <c r="H208" i="21"/>
  <c r="L208" i="21"/>
  <c r="M210" i="26" s="1"/>
  <c r="P208" i="21"/>
  <c r="Q210" i="26" s="1"/>
  <c r="T208" i="21"/>
  <c r="U210" i="26" s="1"/>
  <c r="C209" i="21"/>
  <c r="D211" i="26" s="1"/>
  <c r="G209" i="21"/>
  <c r="K209" i="21"/>
  <c r="L211" i="26" s="1"/>
  <c r="O209" i="21"/>
  <c r="P211" i="26" s="1"/>
  <c r="S209" i="21"/>
  <c r="T211" i="26" s="1"/>
  <c r="B210" i="21"/>
  <c r="C212" i="26" s="1"/>
  <c r="F210" i="21"/>
  <c r="G212" i="26" s="1"/>
  <c r="J210" i="21"/>
  <c r="K212" i="26" s="1"/>
  <c r="N210" i="21"/>
  <c r="R210" i="21"/>
  <c r="S212" i="26" s="1"/>
  <c r="V210" i="21"/>
  <c r="W212" i="26" s="1"/>
  <c r="E211" i="21"/>
  <c r="F213" i="26" s="1"/>
  <c r="I211" i="21"/>
  <c r="M211" i="21"/>
  <c r="Q211" i="21"/>
  <c r="R213" i="26" s="1"/>
  <c r="U211" i="21"/>
  <c r="V213" i="26" s="1"/>
  <c r="D212" i="21"/>
  <c r="E214" i="26" s="1"/>
  <c r="H212" i="21"/>
  <c r="L212" i="21"/>
  <c r="M214" i="26" s="1"/>
  <c r="P212" i="21"/>
  <c r="Q214" i="26" s="1"/>
  <c r="T212" i="21"/>
  <c r="U214" i="26" s="1"/>
  <c r="C213" i="21"/>
  <c r="D215" i="26" s="1"/>
  <c r="G213" i="21"/>
  <c r="K213" i="21"/>
  <c r="L215" i="26" s="1"/>
  <c r="O213" i="21"/>
  <c r="P215" i="26" s="1"/>
  <c r="S213" i="21"/>
  <c r="T215" i="26" s="1"/>
  <c r="B214" i="21"/>
  <c r="C216" i="26" s="1"/>
  <c r="F214" i="21"/>
  <c r="G216" i="26" s="1"/>
  <c r="J214" i="21"/>
  <c r="K216" i="26" s="1"/>
  <c r="N214" i="21"/>
  <c r="R214" i="21"/>
  <c r="S216" i="26" s="1"/>
  <c r="V214" i="21"/>
  <c r="W216" i="26" s="1"/>
  <c r="E215" i="21"/>
  <c r="F217" i="26" s="1"/>
  <c r="I215" i="21"/>
  <c r="M215" i="21"/>
  <c r="Q215" i="21"/>
  <c r="R217" i="26" s="1"/>
  <c r="U215" i="21"/>
  <c r="V217" i="26" s="1"/>
  <c r="D216" i="21"/>
  <c r="E218" i="26" s="1"/>
  <c r="H216" i="21"/>
  <c r="L216" i="21"/>
  <c r="M218" i="26" s="1"/>
  <c r="P216" i="21"/>
  <c r="Q218" i="26" s="1"/>
  <c r="T216" i="21"/>
  <c r="U218" i="26" s="1"/>
  <c r="C217" i="21"/>
  <c r="D219" i="26" s="1"/>
  <c r="G217" i="21"/>
  <c r="K217" i="21"/>
  <c r="L219" i="26" s="1"/>
  <c r="O217" i="21"/>
  <c r="P219" i="26" s="1"/>
  <c r="S217" i="21"/>
  <c r="T219" i="26" s="1"/>
  <c r="B218" i="21"/>
  <c r="C220" i="26" s="1"/>
  <c r="F218" i="21"/>
  <c r="G220" i="26" s="1"/>
  <c r="J218" i="21"/>
  <c r="K220" i="26" s="1"/>
  <c r="N218" i="21"/>
  <c r="R218" i="21"/>
  <c r="S220" i="26" s="1"/>
  <c r="V218" i="21"/>
  <c r="W220" i="26" s="1"/>
  <c r="E219" i="21"/>
  <c r="F221" i="26" s="1"/>
  <c r="I219" i="21"/>
  <c r="M219" i="21"/>
  <c r="Q219" i="21"/>
  <c r="R221" i="26" s="1"/>
  <c r="U219" i="21"/>
  <c r="V221" i="26" s="1"/>
  <c r="D220" i="21"/>
  <c r="E222" i="26" s="1"/>
  <c r="H220" i="21"/>
  <c r="L220" i="21"/>
  <c r="M222" i="26" s="1"/>
  <c r="P220" i="21"/>
  <c r="Q222" i="26" s="1"/>
  <c r="E6" i="21"/>
  <c r="F8" i="26" s="1"/>
  <c r="F9" i="21"/>
  <c r="G11" i="26" s="1"/>
  <c r="G12" i="21"/>
  <c r="H15" i="21"/>
  <c r="I18" i="21"/>
  <c r="J21" i="21"/>
  <c r="K23" i="26" s="1"/>
  <c r="K24" i="21"/>
  <c r="L26" i="26" s="1"/>
  <c r="P26" i="21"/>
  <c r="Q28" i="26" s="1"/>
  <c r="L28" i="21"/>
  <c r="M30" i="26" s="1"/>
  <c r="B30" i="21"/>
  <c r="C32" i="26" s="1"/>
  <c r="M31" i="21"/>
  <c r="C33" i="21"/>
  <c r="D35" i="26" s="1"/>
  <c r="N34" i="21"/>
  <c r="D36" i="21"/>
  <c r="E38" i="26" s="1"/>
  <c r="O37" i="21"/>
  <c r="P39" i="26" s="1"/>
  <c r="E39" i="21"/>
  <c r="F41" i="26" s="1"/>
  <c r="P40" i="21"/>
  <c r="Q42" i="26" s="1"/>
  <c r="F42" i="21"/>
  <c r="G44" i="26" s="1"/>
  <c r="J43" i="21"/>
  <c r="K45" i="26" s="1"/>
  <c r="E44" i="21"/>
  <c r="F46" i="26" s="1"/>
  <c r="U44" i="21"/>
  <c r="V46" i="26" s="1"/>
  <c r="P45" i="21"/>
  <c r="Q47" i="26" s="1"/>
  <c r="K46" i="21"/>
  <c r="L48" i="26" s="1"/>
  <c r="F47" i="21"/>
  <c r="G49" i="26" s="1"/>
  <c r="V47" i="21"/>
  <c r="W49" i="26" s="1"/>
  <c r="Q48" i="21"/>
  <c r="R50" i="26" s="1"/>
  <c r="L49" i="21"/>
  <c r="M51" i="26" s="1"/>
  <c r="G50" i="21"/>
  <c r="B51" i="21"/>
  <c r="C53" i="26" s="1"/>
  <c r="R51" i="21"/>
  <c r="S53" i="26" s="1"/>
  <c r="M52" i="21"/>
  <c r="H53" i="21"/>
  <c r="C54" i="21"/>
  <c r="D56" i="26" s="1"/>
  <c r="S54" i="21"/>
  <c r="T56" i="26" s="1"/>
  <c r="N55" i="21"/>
  <c r="I56" i="21"/>
  <c r="D57" i="21"/>
  <c r="E59" i="26" s="1"/>
  <c r="T57" i="21"/>
  <c r="U59" i="26" s="1"/>
  <c r="O58" i="21"/>
  <c r="P60" i="26" s="1"/>
  <c r="J59" i="21"/>
  <c r="K61" i="26" s="1"/>
  <c r="E60" i="21"/>
  <c r="F62" i="26" s="1"/>
  <c r="U60" i="21"/>
  <c r="V62" i="26" s="1"/>
  <c r="P61" i="21"/>
  <c r="Q63" i="26" s="1"/>
  <c r="K62" i="21"/>
  <c r="L64" i="26" s="1"/>
  <c r="F63" i="21"/>
  <c r="G65" i="26" s="1"/>
  <c r="V63" i="21"/>
  <c r="W65" i="26" s="1"/>
  <c r="Q64" i="21"/>
  <c r="R66" i="26" s="1"/>
  <c r="L65" i="21"/>
  <c r="M67" i="26" s="1"/>
  <c r="G66" i="21"/>
  <c r="B67" i="21"/>
  <c r="C69" i="26" s="1"/>
  <c r="R67" i="21"/>
  <c r="S69" i="26" s="1"/>
  <c r="M68" i="21"/>
  <c r="H69" i="21"/>
  <c r="C70" i="21"/>
  <c r="D72" i="26" s="1"/>
  <c r="S70" i="21"/>
  <c r="T72" i="26" s="1"/>
  <c r="N71" i="21"/>
  <c r="I72" i="21"/>
  <c r="D73" i="21"/>
  <c r="E75" i="26" s="1"/>
  <c r="T73" i="21"/>
  <c r="U75" i="26" s="1"/>
  <c r="O74" i="21"/>
  <c r="P76" i="26" s="1"/>
  <c r="J75" i="21"/>
  <c r="K77" i="26" s="1"/>
  <c r="E76" i="21"/>
  <c r="F78" i="26" s="1"/>
  <c r="U76" i="21"/>
  <c r="V78" i="26" s="1"/>
  <c r="P77" i="21"/>
  <c r="Q79" i="26" s="1"/>
  <c r="K78" i="21"/>
  <c r="L80" i="26" s="1"/>
  <c r="F79" i="21"/>
  <c r="G81" i="26" s="1"/>
  <c r="V79" i="21"/>
  <c r="W81" i="26" s="1"/>
  <c r="Q80" i="21"/>
  <c r="R82" i="26" s="1"/>
  <c r="L81" i="21"/>
  <c r="M83" i="26" s="1"/>
  <c r="G82" i="21"/>
  <c r="B83" i="21"/>
  <c r="C85" i="26" s="1"/>
  <c r="R83" i="21"/>
  <c r="S85" i="26" s="1"/>
  <c r="M84" i="21"/>
  <c r="H85" i="21"/>
  <c r="C86" i="21"/>
  <c r="D88" i="26" s="1"/>
  <c r="S86" i="21"/>
  <c r="T88" i="26" s="1"/>
  <c r="N87" i="21"/>
  <c r="I88" i="21"/>
  <c r="D89" i="21"/>
  <c r="E91" i="26" s="1"/>
  <c r="T89" i="21"/>
  <c r="U91" i="26" s="1"/>
  <c r="O90" i="21"/>
  <c r="P92" i="26" s="1"/>
  <c r="J91" i="21"/>
  <c r="K93" i="26" s="1"/>
  <c r="V91" i="21"/>
  <c r="W93" i="26" s="1"/>
  <c r="I92" i="21"/>
  <c r="Q92" i="21"/>
  <c r="R94" i="26" s="1"/>
  <c r="D93" i="21"/>
  <c r="E95" i="26" s="1"/>
  <c r="L93" i="21"/>
  <c r="M95" i="26" s="1"/>
  <c r="T93" i="21"/>
  <c r="U95" i="26" s="1"/>
  <c r="G94" i="21"/>
  <c r="O94" i="21"/>
  <c r="P96" i="26" s="1"/>
  <c r="B95" i="21"/>
  <c r="C97" i="26" s="1"/>
  <c r="J95" i="21"/>
  <c r="K97" i="26" s="1"/>
  <c r="R95" i="21"/>
  <c r="S97" i="26" s="1"/>
  <c r="E96" i="21"/>
  <c r="F98" i="26" s="1"/>
  <c r="M96" i="21"/>
  <c r="U96" i="21"/>
  <c r="V98" i="26" s="1"/>
  <c r="H97" i="21"/>
  <c r="P97" i="21"/>
  <c r="Q99" i="26" s="1"/>
  <c r="C98" i="21"/>
  <c r="D100" i="26" s="1"/>
  <c r="K98" i="21"/>
  <c r="L100" i="26" s="1"/>
  <c r="S98" i="21"/>
  <c r="T100" i="26" s="1"/>
  <c r="F99" i="21"/>
  <c r="G101" i="26" s="1"/>
  <c r="N99" i="21"/>
  <c r="V99" i="21"/>
  <c r="W101" i="26" s="1"/>
  <c r="I100" i="21"/>
  <c r="Q100" i="21"/>
  <c r="R102" i="26" s="1"/>
  <c r="D101" i="21"/>
  <c r="E103" i="26" s="1"/>
  <c r="L101" i="21"/>
  <c r="M103" i="26" s="1"/>
  <c r="T101" i="21"/>
  <c r="U103" i="26" s="1"/>
  <c r="G102" i="21"/>
  <c r="O102" i="21"/>
  <c r="P104" i="26" s="1"/>
  <c r="B103" i="21"/>
  <c r="C105" i="26" s="1"/>
  <c r="J103" i="21"/>
  <c r="K105" i="26" s="1"/>
  <c r="R103" i="21"/>
  <c r="S105" i="26" s="1"/>
  <c r="E104" i="21"/>
  <c r="F106" i="26" s="1"/>
  <c r="M104" i="21"/>
  <c r="U104" i="21"/>
  <c r="V106" i="26" s="1"/>
  <c r="H105" i="21"/>
  <c r="P105" i="21"/>
  <c r="Q107" i="26" s="1"/>
  <c r="C106" i="21"/>
  <c r="D108" i="26" s="1"/>
  <c r="K106" i="21"/>
  <c r="L108" i="26" s="1"/>
  <c r="S106" i="21"/>
  <c r="T108" i="26" s="1"/>
  <c r="F107" i="21"/>
  <c r="G109" i="26" s="1"/>
  <c r="N107" i="21"/>
  <c r="V107" i="21"/>
  <c r="W109" i="26" s="1"/>
  <c r="I108" i="21"/>
  <c r="Q108" i="21"/>
  <c r="R110" i="26" s="1"/>
  <c r="D109" i="21"/>
  <c r="E111" i="26" s="1"/>
  <c r="L109" i="21"/>
  <c r="M111" i="26" s="1"/>
  <c r="T109" i="21"/>
  <c r="U111" i="26" s="1"/>
  <c r="G110" i="21"/>
  <c r="O110" i="21"/>
  <c r="P112" i="26" s="1"/>
  <c r="B111" i="21"/>
  <c r="C113" i="26" s="1"/>
  <c r="J111" i="21"/>
  <c r="K113" i="26" s="1"/>
  <c r="R111" i="21"/>
  <c r="S113" i="26" s="1"/>
  <c r="E112" i="21"/>
  <c r="F114" i="26" s="1"/>
  <c r="M112" i="21"/>
  <c r="U112" i="21"/>
  <c r="V114" i="26" s="1"/>
  <c r="H113" i="21"/>
  <c r="P113" i="21"/>
  <c r="Q115" i="26" s="1"/>
  <c r="C114" i="21"/>
  <c r="D116" i="26" s="1"/>
  <c r="K114" i="21"/>
  <c r="L116" i="26" s="1"/>
  <c r="S114" i="21"/>
  <c r="T116" i="26" s="1"/>
  <c r="F115" i="21"/>
  <c r="G117" i="26" s="1"/>
  <c r="N115" i="21"/>
  <c r="V115" i="21"/>
  <c r="W117" i="26" s="1"/>
  <c r="I116" i="21"/>
  <c r="Q116" i="21"/>
  <c r="R118" i="26" s="1"/>
  <c r="D117" i="21"/>
  <c r="E119" i="26" s="1"/>
  <c r="L117" i="21"/>
  <c r="M119" i="26" s="1"/>
  <c r="T117" i="21"/>
  <c r="U119" i="26" s="1"/>
  <c r="G118" i="21"/>
  <c r="O118" i="21"/>
  <c r="P120" i="26" s="1"/>
  <c r="B119" i="21"/>
  <c r="C121" i="26" s="1"/>
  <c r="J119" i="21"/>
  <c r="K121" i="26" s="1"/>
  <c r="R119" i="21"/>
  <c r="S121" i="26" s="1"/>
  <c r="E120" i="21"/>
  <c r="F122" i="26" s="1"/>
  <c r="M120" i="21"/>
  <c r="U120" i="21"/>
  <c r="V122" i="26" s="1"/>
  <c r="H121" i="21"/>
  <c r="P121" i="21"/>
  <c r="Q123" i="26" s="1"/>
  <c r="C122" i="21"/>
  <c r="D124" i="26" s="1"/>
  <c r="K122" i="21"/>
  <c r="L124" i="26" s="1"/>
  <c r="S122" i="21"/>
  <c r="T124" i="26" s="1"/>
  <c r="C123" i="21"/>
  <c r="D125" i="26" s="1"/>
  <c r="I123" i="21"/>
  <c r="N123" i="21"/>
  <c r="S123" i="21"/>
  <c r="T125" i="26" s="1"/>
  <c r="D124" i="21"/>
  <c r="E126" i="26" s="1"/>
  <c r="I124" i="21"/>
  <c r="M124" i="21"/>
  <c r="Q124" i="21"/>
  <c r="R126" i="26" s="1"/>
  <c r="U124" i="21"/>
  <c r="V126" i="26" s="1"/>
  <c r="D125" i="21"/>
  <c r="E127" i="26" s="1"/>
  <c r="H125" i="21"/>
  <c r="L125" i="21"/>
  <c r="M127" i="26" s="1"/>
  <c r="P125" i="21"/>
  <c r="Q127" i="26" s="1"/>
  <c r="T125" i="21"/>
  <c r="U127" i="26" s="1"/>
  <c r="C126" i="21"/>
  <c r="D128" i="26" s="1"/>
  <c r="G126" i="21"/>
  <c r="K126" i="21"/>
  <c r="L128" i="26" s="1"/>
  <c r="O126" i="21"/>
  <c r="P128" i="26" s="1"/>
  <c r="S126" i="21"/>
  <c r="T128" i="26" s="1"/>
  <c r="B127" i="21"/>
  <c r="C129" i="26" s="1"/>
  <c r="F127" i="21"/>
  <c r="G129" i="26" s="1"/>
  <c r="J127" i="21"/>
  <c r="K129" i="26" s="1"/>
  <c r="N127" i="21"/>
  <c r="R127" i="21"/>
  <c r="S129" i="26" s="1"/>
  <c r="V127" i="21"/>
  <c r="W129" i="26" s="1"/>
  <c r="E128" i="21"/>
  <c r="F130" i="26" s="1"/>
  <c r="I128" i="21"/>
  <c r="M128" i="21"/>
  <c r="Q128" i="21"/>
  <c r="R130" i="26" s="1"/>
  <c r="U128" i="21"/>
  <c r="V130" i="26" s="1"/>
  <c r="D129" i="21"/>
  <c r="E131" i="26" s="1"/>
  <c r="H129" i="21"/>
  <c r="L129" i="21"/>
  <c r="M131" i="26" s="1"/>
  <c r="P129" i="21"/>
  <c r="Q131" i="26" s="1"/>
  <c r="T129" i="21"/>
  <c r="U131" i="26" s="1"/>
  <c r="C130" i="21"/>
  <c r="D132" i="26" s="1"/>
  <c r="G130" i="21"/>
  <c r="K130" i="21"/>
  <c r="L132" i="26" s="1"/>
  <c r="O130" i="21"/>
  <c r="P132" i="26" s="1"/>
  <c r="S130" i="21"/>
  <c r="T132" i="26" s="1"/>
  <c r="B131" i="21"/>
  <c r="C133" i="26" s="1"/>
  <c r="F131" i="21"/>
  <c r="G133" i="26" s="1"/>
  <c r="J131" i="21"/>
  <c r="K133" i="26" s="1"/>
  <c r="N131" i="21"/>
  <c r="R131" i="21"/>
  <c r="S133" i="26" s="1"/>
  <c r="V131" i="21"/>
  <c r="W133" i="26" s="1"/>
  <c r="E132" i="21"/>
  <c r="F134" i="26" s="1"/>
  <c r="I132" i="21"/>
  <c r="M132" i="21"/>
  <c r="Q132" i="21"/>
  <c r="R134" i="26" s="1"/>
  <c r="U132" i="21"/>
  <c r="V134" i="26" s="1"/>
  <c r="D133" i="21"/>
  <c r="E135" i="26" s="1"/>
  <c r="H133" i="21"/>
  <c r="L133" i="21"/>
  <c r="M135" i="26" s="1"/>
  <c r="P133" i="21"/>
  <c r="Q135" i="26" s="1"/>
  <c r="T133" i="21"/>
  <c r="U135" i="26" s="1"/>
  <c r="C134" i="21"/>
  <c r="D136" i="26" s="1"/>
  <c r="G134" i="21"/>
  <c r="K134" i="21"/>
  <c r="L136" i="26" s="1"/>
  <c r="O134" i="21"/>
  <c r="P136" i="26" s="1"/>
  <c r="S134" i="21"/>
  <c r="T136" i="26" s="1"/>
  <c r="B135" i="21"/>
  <c r="C137" i="26" s="1"/>
  <c r="F135" i="21"/>
  <c r="G137" i="26" s="1"/>
  <c r="J135" i="21"/>
  <c r="K137" i="26" s="1"/>
  <c r="N135" i="21"/>
  <c r="R135" i="21"/>
  <c r="S137" i="26" s="1"/>
  <c r="V135" i="21"/>
  <c r="W137" i="26" s="1"/>
  <c r="E136" i="21"/>
  <c r="F138" i="26" s="1"/>
  <c r="I136" i="21"/>
  <c r="M136" i="21"/>
  <c r="Q136" i="21"/>
  <c r="R138" i="26" s="1"/>
  <c r="U136" i="21"/>
  <c r="V138" i="26" s="1"/>
  <c r="D137" i="21"/>
  <c r="E139" i="26" s="1"/>
  <c r="H137" i="21"/>
  <c r="L137" i="21"/>
  <c r="M139" i="26" s="1"/>
  <c r="P137" i="21"/>
  <c r="Q139" i="26" s="1"/>
  <c r="T137" i="21"/>
  <c r="U139" i="26" s="1"/>
  <c r="C138" i="21"/>
  <c r="D140" i="26" s="1"/>
  <c r="G138" i="21"/>
  <c r="K138" i="21"/>
  <c r="L140" i="26" s="1"/>
  <c r="O138" i="21"/>
  <c r="P140" i="26" s="1"/>
  <c r="S138" i="21"/>
  <c r="T140" i="26" s="1"/>
  <c r="B139" i="21"/>
  <c r="C141" i="26" s="1"/>
  <c r="F139" i="21"/>
  <c r="G141" i="26" s="1"/>
  <c r="J139" i="21"/>
  <c r="K141" i="26" s="1"/>
  <c r="N139" i="21"/>
  <c r="R139" i="21"/>
  <c r="S141" i="26" s="1"/>
  <c r="V139" i="21"/>
  <c r="W141" i="26" s="1"/>
  <c r="E140" i="21"/>
  <c r="F142" i="26" s="1"/>
  <c r="I140" i="21"/>
  <c r="M140" i="21"/>
  <c r="Q140" i="21"/>
  <c r="R142" i="26" s="1"/>
  <c r="U140" i="21"/>
  <c r="V142" i="26" s="1"/>
  <c r="D141" i="21"/>
  <c r="E143" i="26" s="1"/>
  <c r="H141" i="21"/>
  <c r="L141" i="21"/>
  <c r="M143" i="26" s="1"/>
  <c r="P141" i="21"/>
  <c r="Q143" i="26" s="1"/>
  <c r="T141" i="21"/>
  <c r="U143" i="26" s="1"/>
  <c r="C142" i="21"/>
  <c r="D144" i="26" s="1"/>
  <c r="G142" i="21"/>
  <c r="K142" i="21"/>
  <c r="L144" i="26" s="1"/>
  <c r="O142" i="21"/>
  <c r="P144" i="26" s="1"/>
  <c r="S142" i="21"/>
  <c r="T144" i="26" s="1"/>
  <c r="B143" i="21"/>
  <c r="C145" i="26" s="1"/>
  <c r="F143" i="21"/>
  <c r="G145" i="26" s="1"/>
  <c r="J143" i="21"/>
  <c r="K145" i="26" s="1"/>
  <c r="N143" i="21"/>
  <c r="R143" i="21"/>
  <c r="S145" i="26" s="1"/>
  <c r="V143" i="21"/>
  <c r="W145" i="26" s="1"/>
  <c r="E144" i="21"/>
  <c r="F146" i="26" s="1"/>
  <c r="I144" i="21"/>
  <c r="M144" i="21"/>
  <c r="Q144" i="21"/>
  <c r="R146" i="26" s="1"/>
  <c r="U144" i="21"/>
  <c r="V146" i="26" s="1"/>
  <c r="D145" i="21"/>
  <c r="E147" i="26" s="1"/>
  <c r="H145" i="21"/>
  <c r="L145" i="21"/>
  <c r="M147" i="26" s="1"/>
  <c r="P145" i="21"/>
  <c r="Q147" i="26" s="1"/>
  <c r="T145" i="21"/>
  <c r="U147" i="26" s="1"/>
  <c r="C146" i="21"/>
  <c r="D148" i="26" s="1"/>
  <c r="G146" i="21"/>
  <c r="K146" i="21"/>
  <c r="L148" i="26" s="1"/>
  <c r="O146" i="21"/>
  <c r="P148" i="26" s="1"/>
  <c r="S146" i="21"/>
  <c r="T148" i="26" s="1"/>
  <c r="B147" i="21"/>
  <c r="C149" i="26" s="1"/>
  <c r="F147" i="21"/>
  <c r="G149" i="26" s="1"/>
  <c r="J147" i="21"/>
  <c r="K149" i="26" s="1"/>
  <c r="N147" i="21"/>
  <c r="R147" i="21"/>
  <c r="S149" i="26" s="1"/>
  <c r="V147" i="21"/>
  <c r="W149" i="26" s="1"/>
  <c r="E148" i="21"/>
  <c r="F150" i="26" s="1"/>
  <c r="I148" i="21"/>
  <c r="M148" i="21"/>
  <c r="Q148" i="21"/>
  <c r="R150" i="26" s="1"/>
  <c r="U148" i="21"/>
  <c r="V150" i="26" s="1"/>
  <c r="D149" i="21"/>
  <c r="E151" i="26" s="1"/>
  <c r="H149" i="21"/>
  <c r="L149" i="21"/>
  <c r="M151" i="26" s="1"/>
  <c r="P149" i="21"/>
  <c r="Q151" i="26" s="1"/>
  <c r="T149" i="21"/>
  <c r="U151" i="26" s="1"/>
  <c r="C150" i="21"/>
  <c r="D152" i="26" s="1"/>
  <c r="G150" i="21"/>
  <c r="K150" i="21"/>
  <c r="L152" i="26" s="1"/>
  <c r="O150" i="21"/>
  <c r="P152" i="26" s="1"/>
  <c r="S150" i="21"/>
  <c r="T152" i="26" s="1"/>
  <c r="B151" i="21"/>
  <c r="C153" i="26" s="1"/>
  <c r="F151" i="21"/>
  <c r="G153" i="26" s="1"/>
  <c r="J151" i="21"/>
  <c r="K153" i="26" s="1"/>
  <c r="N151" i="21"/>
  <c r="R151" i="21"/>
  <c r="S153" i="26" s="1"/>
  <c r="V151" i="21"/>
  <c r="W153" i="26" s="1"/>
  <c r="E152" i="21"/>
  <c r="F154" i="26" s="1"/>
  <c r="I152" i="21"/>
  <c r="M152" i="21"/>
  <c r="Q152" i="21"/>
  <c r="R154" i="26" s="1"/>
  <c r="U152" i="21"/>
  <c r="V154" i="26" s="1"/>
  <c r="D153" i="21"/>
  <c r="E155" i="26" s="1"/>
  <c r="H153" i="21"/>
  <c r="L153" i="21"/>
  <c r="M155" i="26" s="1"/>
  <c r="P153" i="21"/>
  <c r="Q155" i="26" s="1"/>
  <c r="T153" i="21"/>
  <c r="U155" i="26" s="1"/>
  <c r="C154" i="21"/>
  <c r="D156" i="26" s="1"/>
  <c r="G154" i="21"/>
  <c r="K154" i="21"/>
  <c r="L156" i="26" s="1"/>
  <c r="O154" i="21"/>
  <c r="P156" i="26" s="1"/>
  <c r="S154" i="21"/>
  <c r="T156" i="26" s="1"/>
  <c r="B155" i="21"/>
  <c r="C157" i="26" s="1"/>
  <c r="F155" i="21"/>
  <c r="G157" i="26" s="1"/>
  <c r="J155" i="21"/>
  <c r="K157" i="26" s="1"/>
  <c r="N155" i="21"/>
  <c r="R155" i="21"/>
  <c r="S157" i="26" s="1"/>
  <c r="V155" i="21"/>
  <c r="W157" i="26" s="1"/>
  <c r="E156" i="21"/>
  <c r="F158" i="26" s="1"/>
  <c r="I156" i="21"/>
  <c r="M156" i="21"/>
  <c r="Q156" i="21"/>
  <c r="R158" i="26" s="1"/>
  <c r="U156" i="21"/>
  <c r="V158" i="26" s="1"/>
  <c r="D157" i="21"/>
  <c r="E159" i="26" s="1"/>
  <c r="H157" i="21"/>
  <c r="L157" i="21"/>
  <c r="M159" i="26" s="1"/>
  <c r="P157" i="21"/>
  <c r="Q159" i="26" s="1"/>
  <c r="T157" i="21"/>
  <c r="U159" i="26" s="1"/>
  <c r="C158" i="21"/>
  <c r="D160" i="26" s="1"/>
  <c r="G158" i="21"/>
  <c r="K158" i="21"/>
  <c r="L160" i="26" s="1"/>
  <c r="O158" i="21"/>
  <c r="P160" i="26" s="1"/>
  <c r="S158" i="21"/>
  <c r="T160" i="26" s="1"/>
  <c r="B159" i="21"/>
  <c r="C161" i="26" s="1"/>
  <c r="F159" i="21"/>
  <c r="G161" i="26" s="1"/>
  <c r="J159" i="21"/>
  <c r="K161" i="26" s="1"/>
  <c r="N159" i="21"/>
  <c r="R159" i="21"/>
  <c r="S161" i="26" s="1"/>
  <c r="V159" i="21"/>
  <c r="W161" i="26" s="1"/>
  <c r="E160" i="21"/>
  <c r="F162" i="26" s="1"/>
  <c r="I160" i="21"/>
  <c r="M160" i="21"/>
  <c r="Q160" i="21"/>
  <c r="R162" i="26" s="1"/>
  <c r="U160" i="21"/>
  <c r="V162" i="26" s="1"/>
  <c r="D161" i="21"/>
  <c r="E163" i="26" s="1"/>
  <c r="H161" i="21"/>
  <c r="L161" i="21"/>
  <c r="M163" i="26" s="1"/>
  <c r="P161" i="21"/>
  <c r="Q163" i="26" s="1"/>
  <c r="T161" i="21"/>
  <c r="U163" i="26" s="1"/>
  <c r="C162" i="21"/>
  <c r="D164" i="26" s="1"/>
  <c r="G162" i="21"/>
  <c r="K162" i="21"/>
  <c r="L164" i="26" s="1"/>
  <c r="O162" i="21"/>
  <c r="P164" i="26" s="1"/>
  <c r="S162" i="21"/>
  <c r="T164" i="26" s="1"/>
  <c r="B163" i="21"/>
  <c r="C165" i="26" s="1"/>
  <c r="F163" i="21"/>
  <c r="G165" i="26" s="1"/>
  <c r="J163" i="21"/>
  <c r="K165" i="26" s="1"/>
  <c r="N163" i="21"/>
  <c r="R163" i="21"/>
  <c r="S165" i="26" s="1"/>
  <c r="V163" i="21"/>
  <c r="W165" i="26" s="1"/>
  <c r="E164" i="21"/>
  <c r="F166" i="26" s="1"/>
  <c r="I164" i="21"/>
  <c r="M164" i="21"/>
  <c r="Q164" i="21"/>
  <c r="R166" i="26" s="1"/>
  <c r="U164" i="21"/>
  <c r="V166" i="26" s="1"/>
  <c r="D165" i="21"/>
  <c r="E167" i="26" s="1"/>
  <c r="H165" i="21"/>
  <c r="L165" i="21"/>
  <c r="M167" i="26" s="1"/>
  <c r="P165" i="21"/>
  <c r="Q167" i="26" s="1"/>
  <c r="T165" i="21"/>
  <c r="U167" i="26" s="1"/>
  <c r="C166" i="21"/>
  <c r="D168" i="26" s="1"/>
  <c r="G166" i="21"/>
  <c r="K166" i="21"/>
  <c r="L168" i="26" s="1"/>
  <c r="O166" i="21"/>
  <c r="P168" i="26" s="1"/>
  <c r="S166" i="21"/>
  <c r="T168" i="26" s="1"/>
  <c r="B167" i="21"/>
  <c r="C169" i="26" s="1"/>
  <c r="F167" i="21"/>
  <c r="G169" i="26" s="1"/>
  <c r="J167" i="21"/>
  <c r="K169" i="26" s="1"/>
  <c r="N167" i="21"/>
  <c r="R167" i="21"/>
  <c r="S169" i="26" s="1"/>
  <c r="V167" i="21"/>
  <c r="W169" i="26" s="1"/>
  <c r="E168" i="21"/>
  <c r="F170" i="26" s="1"/>
  <c r="I168" i="21"/>
  <c r="M168" i="21"/>
  <c r="Q168" i="21"/>
  <c r="R170" i="26" s="1"/>
  <c r="U168" i="21"/>
  <c r="V170" i="26" s="1"/>
  <c r="D169" i="21"/>
  <c r="E171" i="26" s="1"/>
  <c r="H169" i="21"/>
  <c r="L169" i="21"/>
  <c r="M171" i="26" s="1"/>
  <c r="P169" i="21"/>
  <c r="Q171" i="26" s="1"/>
  <c r="T169" i="21"/>
  <c r="U171" i="26" s="1"/>
  <c r="C170" i="21"/>
  <c r="D172" i="26" s="1"/>
  <c r="G170" i="21"/>
  <c r="K170" i="21"/>
  <c r="L172" i="26" s="1"/>
  <c r="O170" i="21"/>
  <c r="P172" i="26" s="1"/>
  <c r="S170" i="21"/>
  <c r="T172" i="26" s="1"/>
  <c r="B171" i="21"/>
  <c r="C173" i="26" s="1"/>
  <c r="F171" i="21"/>
  <c r="G173" i="26" s="1"/>
  <c r="J171" i="21"/>
  <c r="K173" i="26" s="1"/>
  <c r="N171" i="21"/>
  <c r="R171" i="21"/>
  <c r="S173" i="26" s="1"/>
  <c r="V171" i="21"/>
  <c r="W173" i="26" s="1"/>
  <c r="E172" i="21"/>
  <c r="F174" i="26" s="1"/>
  <c r="I172" i="21"/>
  <c r="M172" i="21"/>
  <c r="Q172" i="21"/>
  <c r="R174" i="26" s="1"/>
  <c r="U172" i="21"/>
  <c r="V174" i="26" s="1"/>
  <c r="D173" i="21"/>
  <c r="E175" i="26" s="1"/>
  <c r="H173" i="21"/>
  <c r="L173" i="21"/>
  <c r="M175" i="26" s="1"/>
  <c r="P173" i="21"/>
  <c r="Q175" i="26" s="1"/>
  <c r="T173" i="21"/>
  <c r="U175" i="26" s="1"/>
  <c r="C174" i="21"/>
  <c r="D176" i="26" s="1"/>
  <c r="G174" i="21"/>
  <c r="K174" i="21"/>
  <c r="L176" i="26" s="1"/>
  <c r="O174" i="21"/>
  <c r="P176" i="26" s="1"/>
  <c r="S174" i="21"/>
  <c r="T176" i="26" s="1"/>
  <c r="B175" i="21"/>
  <c r="C177" i="26" s="1"/>
  <c r="F175" i="21"/>
  <c r="G177" i="26" s="1"/>
  <c r="J175" i="21"/>
  <c r="K177" i="26" s="1"/>
  <c r="N175" i="21"/>
  <c r="R175" i="21"/>
  <c r="S177" i="26" s="1"/>
  <c r="V175" i="21"/>
  <c r="W177" i="26" s="1"/>
  <c r="E176" i="21"/>
  <c r="F178" i="26" s="1"/>
  <c r="I176" i="21"/>
  <c r="M176" i="21"/>
  <c r="Q176" i="21"/>
  <c r="R178" i="26" s="1"/>
  <c r="U176" i="21"/>
  <c r="V178" i="26" s="1"/>
  <c r="D177" i="21"/>
  <c r="E179" i="26" s="1"/>
  <c r="H177" i="21"/>
  <c r="L177" i="21"/>
  <c r="M179" i="26" s="1"/>
  <c r="P177" i="21"/>
  <c r="Q179" i="26" s="1"/>
  <c r="T177" i="21"/>
  <c r="U179" i="26" s="1"/>
  <c r="C178" i="21"/>
  <c r="D180" i="26" s="1"/>
  <c r="G178" i="21"/>
  <c r="K178" i="21"/>
  <c r="L180" i="26" s="1"/>
  <c r="O178" i="21"/>
  <c r="P180" i="26" s="1"/>
  <c r="S178" i="21"/>
  <c r="T180" i="26" s="1"/>
  <c r="B179" i="21"/>
  <c r="C181" i="26" s="1"/>
  <c r="F179" i="21"/>
  <c r="G181" i="26" s="1"/>
  <c r="J179" i="21"/>
  <c r="K181" i="26" s="1"/>
  <c r="N179" i="21"/>
  <c r="R179" i="21"/>
  <c r="S181" i="26" s="1"/>
  <c r="V179" i="21"/>
  <c r="W181" i="26" s="1"/>
  <c r="E180" i="21"/>
  <c r="F182" i="26" s="1"/>
  <c r="I180" i="21"/>
  <c r="M180" i="21"/>
  <c r="Q180" i="21"/>
  <c r="R182" i="26" s="1"/>
  <c r="U180" i="21"/>
  <c r="V182" i="26" s="1"/>
  <c r="D181" i="21"/>
  <c r="E183" i="26" s="1"/>
  <c r="H181" i="21"/>
  <c r="L181" i="21"/>
  <c r="M183" i="26" s="1"/>
  <c r="P181" i="21"/>
  <c r="Q183" i="26" s="1"/>
  <c r="T181" i="21"/>
  <c r="U183" i="26" s="1"/>
  <c r="C182" i="21"/>
  <c r="D184" i="26" s="1"/>
  <c r="G182" i="21"/>
  <c r="K182" i="21"/>
  <c r="L184" i="26" s="1"/>
  <c r="O182" i="21"/>
  <c r="P184" i="26" s="1"/>
  <c r="S182" i="21"/>
  <c r="T184" i="26" s="1"/>
  <c r="B183" i="21"/>
  <c r="C185" i="26" s="1"/>
  <c r="F183" i="21"/>
  <c r="G185" i="26" s="1"/>
  <c r="J183" i="21"/>
  <c r="K185" i="26" s="1"/>
  <c r="N183" i="21"/>
  <c r="R183" i="21"/>
  <c r="S185" i="26" s="1"/>
  <c r="V183" i="21"/>
  <c r="W185" i="26" s="1"/>
  <c r="E184" i="21"/>
  <c r="F186" i="26" s="1"/>
  <c r="I184" i="21"/>
  <c r="M184" i="21"/>
  <c r="Q184" i="21"/>
  <c r="R186" i="26" s="1"/>
  <c r="U184" i="21"/>
  <c r="V186" i="26" s="1"/>
  <c r="D185" i="21"/>
  <c r="E187" i="26" s="1"/>
  <c r="H185" i="21"/>
  <c r="L185" i="21"/>
  <c r="M187" i="26" s="1"/>
  <c r="P185" i="21"/>
  <c r="Q187" i="26" s="1"/>
  <c r="T185" i="21"/>
  <c r="U187" i="26" s="1"/>
  <c r="C186" i="21"/>
  <c r="D188" i="26" s="1"/>
  <c r="G186" i="21"/>
  <c r="K186" i="21"/>
  <c r="L188" i="26" s="1"/>
  <c r="O186" i="21"/>
  <c r="P188" i="26" s="1"/>
  <c r="S186" i="21"/>
  <c r="T188" i="26" s="1"/>
  <c r="B187" i="21"/>
  <c r="C189" i="26" s="1"/>
  <c r="F187" i="21"/>
  <c r="G189" i="26" s="1"/>
  <c r="J187" i="21"/>
  <c r="K189" i="26" s="1"/>
  <c r="N187" i="21"/>
  <c r="R187" i="21"/>
  <c r="S189" i="26" s="1"/>
  <c r="V187" i="21"/>
  <c r="W189" i="26" s="1"/>
  <c r="E188" i="21"/>
  <c r="F190" i="26" s="1"/>
  <c r="I188" i="21"/>
  <c r="M188" i="21"/>
  <c r="Q188" i="21"/>
  <c r="R190" i="26" s="1"/>
  <c r="U188" i="21"/>
  <c r="V190" i="26" s="1"/>
  <c r="D189" i="21"/>
  <c r="E191" i="26" s="1"/>
  <c r="H189" i="21"/>
  <c r="L189" i="21"/>
  <c r="M191" i="26" s="1"/>
  <c r="P189" i="21"/>
  <c r="Q191" i="26" s="1"/>
  <c r="T189" i="21"/>
  <c r="U191" i="26" s="1"/>
  <c r="C190" i="21"/>
  <c r="D192" i="26" s="1"/>
  <c r="G190" i="21"/>
  <c r="K190" i="21"/>
  <c r="L192" i="26" s="1"/>
  <c r="O190" i="21"/>
  <c r="P192" i="26" s="1"/>
  <c r="S190" i="21"/>
  <c r="T192" i="26" s="1"/>
  <c r="B191" i="21"/>
  <c r="C193" i="26" s="1"/>
  <c r="F191" i="21"/>
  <c r="G193" i="26" s="1"/>
  <c r="J191" i="21"/>
  <c r="K193" i="26" s="1"/>
  <c r="N191" i="21"/>
  <c r="R191" i="21"/>
  <c r="S193" i="26" s="1"/>
  <c r="V191" i="21"/>
  <c r="W193" i="26" s="1"/>
  <c r="E192" i="21"/>
  <c r="F194" i="26" s="1"/>
  <c r="I192" i="21"/>
  <c r="M192" i="21"/>
  <c r="Q192" i="21"/>
  <c r="R194" i="26" s="1"/>
  <c r="U192" i="21"/>
  <c r="V194" i="26" s="1"/>
  <c r="D193" i="21"/>
  <c r="E195" i="26" s="1"/>
  <c r="H193" i="21"/>
  <c r="L193" i="21"/>
  <c r="M195" i="26" s="1"/>
  <c r="P193" i="21"/>
  <c r="Q195" i="26" s="1"/>
  <c r="T193" i="21"/>
  <c r="U195" i="26" s="1"/>
  <c r="C194" i="21"/>
  <c r="D196" i="26" s="1"/>
  <c r="G194" i="21"/>
  <c r="K194" i="21"/>
  <c r="L196" i="26" s="1"/>
  <c r="O194" i="21"/>
  <c r="P196" i="26" s="1"/>
  <c r="S194" i="21"/>
  <c r="T196" i="26" s="1"/>
  <c r="B195" i="21"/>
  <c r="C197" i="26" s="1"/>
  <c r="F195" i="21"/>
  <c r="G197" i="26" s="1"/>
  <c r="J195" i="21"/>
  <c r="K197" i="26" s="1"/>
  <c r="N195" i="21"/>
  <c r="R195" i="21"/>
  <c r="S197" i="26" s="1"/>
  <c r="V195" i="21"/>
  <c r="W197" i="26" s="1"/>
  <c r="E196" i="21"/>
  <c r="F198" i="26" s="1"/>
  <c r="I196" i="21"/>
  <c r="M196" i="21"/>
  <c r="Q196" i="21"/>
  <c r="R198" i="26" s="1"/>
  <c r="U196" i="21"/>
  <c r="V198" i="26" s="1"/>
  <c r="D197" i="21"/>
  <c r="E199" i="26" s="1"/>
  <c r="H197" i="21"/>
  <c r="L197" i="21"/>
  <c r="M199" i="26" s="1"/>
  <c r="P197" i="21"/>
  <c r="Q199" i="26" s="1"/>
  <c r="T197" i="21"/>
  <c r="U199" i="26" s="1"/>
  <c r="C198" i="21"/>
  <c r="D200" i="26" s="1"/>
  <c r="G198" i="21"/>
  <c r="K198" i="21"/>
  <c r="L200" i="26" s="1"/>
  <c r="O198" i="21"/>
  <c r="P200" i="26" s="1"/>
  <c r="S198" i="21"/>
  <c r="T200" i="26" s="1"/>
  <c r="B199" i="21"/>
  <c r="C201" i="26" s="1"/>
  <c r="F199" i="21"/>
  <c r="G201" i="26" s="1"/>
  <c r="J199" i="21"/>
  <c r="K201" i="26" s="1"/>
  <c r="N199" i="21"/>
  <c r="R199" i="21"/>
  <c r="S201" i="26" s="1"/>
  <c r="V199" i="21"/>
  <c r="W201" i="26" s="1"/>
  <c r="E200" i="21"/>
  <c r="F202" i="26" s="1"/>
  <c r="I200" i="21"/>
  <c r="M200" i="21"/>
  <c r="Q200" i="21"/>
  <c r="R202" i="26" s="1"/>
  <c r="U200" i="21"/>
  <c r="V202" i="26" s="1"/>
  <c r="D201" i="21"/>
  <c r="E203" i="26" s="1"/>
  <c r="H201" i="21"/>
  <c r="L201" i="21"/>
  <c r="M203" i="26" s="1"/>
  <c r="P201" i="21"/>
  <c r="Q203" i="26" s="1"/>
  <c r="T201" i="21"/>
  <c r="U203" i="26" s="1"/>
  <c r="C202" i="21"/>
  <c r="D204" i="26" s="1"/>
  <c r="G202" i="21"/>
  <c r="K202" i="21"/>
  <c r="L204" i="26" s="1"/>
  <c r="O202" i="21"/>
  <c r="P204" i="26" s="1"/>
  <c r="S202" i="21"/>
  <c r="T204" i="26" s="1"/>
  <c r="B203" i="21"/>
  <c r="C205" i="26" s="1"/>
  <c r="F203" i="21"/>
  <c r="G205" i="26" s="1"/>
  <c r="J203" i="21"/>
  <c r="K205" i="26" s="1"/>
  <c r="N203" i="21"/>
  <c r="R203" i="21"/>
  <c r="S205" i="26" s="1"/>
  <c r="V203" i="21"/>
  <c r="W205" i="26" s="1"/>
  <c r="E204" i="21"/>
  <c r="F206" i="26" s="1"/>
  <c r="I204" i="21"/>
  <c r="M204" i="21"/>
  <c r="Q204" i="21"/>
  <c r="R206" i="26" s="1"/>
  <c r="U204" i="21"/>
  <c r="V206" i="26" s="1"/>
  <c r="D205" i="21"/>
  <c r="E207" i="26" s="1"/>
  <c r="H205" i="21"/>
  <c r="L205" i="21"/>
  <c r="M207" i="26" s="1"/>
  <c r="P205" i="21"/>
  <c r="Q207" i="26" s="1"/>
  <c r="T205" i="21"/>
  <c r="U207" i="26" s="1"/>
  <c r="C206" i="21"/>
  <c r="D208" i="26" s="1"/>
  <c r="G206" i="21"/>
  <c r="K206" i="21"/>
  <c r="L208" i="26" s="1"/>
  <c r="O206" i="21"/>
  <c r="P208" i="26" s="1"/>
  <c r="S206" i="21"/>
  <c r="T208" i="26" s="1"/>
  <c r="B207" i="21"/>
  <c r="C209" i="26" s="1"/>
  <c r="F207" i="21"/>
  <c r="G209" i="26" s="1"/>
  <c r="J207" i="21"/>
  <c r="K209" i="26" s="1"/>
  <c r="N207" i="21"/>
  <c r="R207" i="21"/>
  <c r="S209" i="26" s="1"/>
  <c r="V207" i="21"/>
  <c r="W209" i="26" s="1"/>
  <c r="E208" i="21"/>
  <c r="F210" i="26" s="1"/>
  <c r="I208" i="21"/>
  <c r="M208" i="21"/>
  <c r="Q208" i="21"/>
  <c r="R210" i="26" s="1"/>
  <c r="U208" i="21"/>
  <c r="V210" i="26" s="1"/>
  <c r="D209" i="21"/>
  <c r="E211" i="26" s="1"/>
  <c r="H209" i="21"/>
  <c r="L209" i="21"/>
  <c r="M211" i="26" s="1"/>
  <c r="P209" i="21"/>
  <c r="Q211" i="26" s="1"/>
  <c r="T209" i="21"/>
  <c r="U211" i="26" s="1"/>
  <c r="C210" i="21"/>
  <c r="D212" i="26" s="1"/>
  <c r="G210" i="21"/>
  <c r="K210" i="21"/>
  <c r="L212" i="26" s="1"/>
  <c r="O210" i="21"/>
  <c r="P212" i="26" s="1"/>
  <c r="S210" i="21"/>
  <c r="T212" i="26" s="1"/>
  <c r="B211" i="21"/>
  <c r="C213" i="26" s="1"/>
  <c r="F211" i="21"/>
  <c r="G213" i="26" s="1"/>
  <c r="J211" i="21"/>
  <c r="K213" i="26" s="1"/>
  <c r="N211" i="21"/>
  <c r="R211" i="21"/>
  <c r="S213" i="26" s="1"/>
  <c r="V211" i="21"/>
  <c r="W213" i="26" s="1"/>
  <c r="E212" i="21"/>
  <c r="F214" i="26" s="1"/>
  <c r="I212" i="21"/>
  <c r="M212" i="21"/>
  <c r="Q212" i="21"/>
  <c r="R214" i="26" s="1"/>
  <c r="U212" i="21"/>
  <c r="V214" i="26" s="1"/>
  <c r="D213" i="21"/>
  <c r="E215" i="26" s="1"/>
  <c r="H213" i="21"/>
  <c r="L213" i="21"/>
  <c r="M215" i="26" s="1"/>
  <c r="P213" i="21"/>
  <c r="Q215" i="26" s="1"/>
  <c r="T213" i="21"/>
  <c r="U215" i="26" s="1"/>
  <c r="C214" i="21"/>
  <c r="D216" i="26" s="1"/>
  <c r="G214" i="21"/>
  <c r="K214" i="21"/>
  <c r="L216" i="26" s="1"/>
  <c r="O214" i="21"/>
  <c r="P216" i="26" s="1"/>
  <c r="S214" i="21"/>
  <c r="T216" i="26" s="1"/>
  <c r="B215" i="21"/>
  <c r="C217" i="26" s="1"/>
  <c r="F215" i="21"/>
  <c r="G217" i="26" s="1"/>
  <c r="J215" i="21"/>
  <c r="K217" i="26" s="1"/>
  <c r="N215" i="21"/>
  <c r="R215" i="21"/>
  <c r="S217" i="26" s="1"/>
  <c r="V215" i="21"/>
  <c r="W217" i="26" s="1"/>
  <c r="E216" i="21"/>
  <c r="F218" i="26" s="1"/>
  <c r="I216" i="21"/>
  <c r="M216" i="21"/>
  <c r="Q216" i="21"/>
  <c r="R218" i="26" s="1"/>
  <c r="U216" i="21"/>
  <c r="V218" i="26" s="1"/>
  <c r="D217" i="21"/>
  <c r="E219" i="26" s="1"/>
  <c r="H217" i="21"/>
  <c r="L217" i="21"/>
  <c r="M219" i="26" s="1"/>
  <c r="P217" i="21"/>
  <c r="Q219" i="26" s="1"/>
  <c r="T217" i="21"/>
  <c r="U219" i="26" s="1"/>
  <c r="C218" i="21"/>
  <c r="D220" i="26" s="1"/>
  <c r="G218" i="21"/>
  <c r="K218" i="21"/>
  <c r="L220" i="26" s="1"/>
  <c r="O218" i="21"/>
  <c r="P220" i="26" s="1"/>
  <c r="S218" i="21"/>
  <c r="T220" i="26" s="1"/>
  <c r="B219" i="21"/>
  <c r="C221" i="26" s="1"/>
  <c r="F219" i="21"/>
  <c r="G221" i="26" s="1"/>
  <c r="J219" i="21"/>
  <c r="K221" i="26" s="1"/>
  <c r="N219" i="21"/>
  <c r="R219" i="21"/>
  <c r="S221" i="26" s="1"/>
  <c r="V219" i="21"/>
  <c r="W221" i="26" s="1"/>
  <c r="E220" i="21"/>
  <c r="F222" i="26" s="1"/>
  <c r="I220" i="21"/>
  <c r="M220" i="21"/>
  <c r="Q220" i="21"/>
  <c r="R222" i="26" s="1"/>
  <c r="U220" i="21"/>
  <c r="V222" i="26" s="1"/>
  <c r="D221" i="21"/>
  <c r="E223" i="26" s="1"/>
  <c r="H221" i="21"/>
  <c r="O7" i="21"/>
  <c r="P9" i="26" s="1"/>
  <c r="P10" i="21"/>
  <c r="Q12" i="26" s="1"/>
  <c r="Q13" i="21"/>
  <c r="R15" i="26" s="1"/>
  <c r="R16" i="21"/>
  <c r="S18" i="26" s="1"/>
  <c r="S19" i="21"/>
  <c r="T21" i="26" s="1"/>
  <c r="T22" i="21"/>
  <c r="U24" i="26" s="1"/>
  <c r="N25" i="21"/>
  <c r="O27" i="21"/>
  <c r="P29" i="26" s="1"/>
  <c r="F29" i="21"/>
  <c r="G31" i="26" s="1"/>
  <c r="Q30" i="21"/>
  <c r="R32" i="26" s="1"/>
  <c r="G32" i="21"/>
  <c r="R33" i="21"/>
  <c r="S35" i="26" s="1"/>
  <c r="H35" i="21"/>
  <c r="S36" i="21"/>
  <c r="T38" i="26" s="1"/>
  <c r="I38" i="21"/>
  <c r="T39" i="21"/>
  <c r="U41" i="26" s="1"/>
  <c r="J41" i="21"/>
  <c r="K43" i="26" s="1"/>
  <c r="S42" i="21"/>
  <c r="T44" i="26" s="1"/>
  <c r="Q43" i="21"/>
  <c r="R45" i="26" s="1"/>
  <c r="L44" i="21"/>
  <c r="M46" i="26" s="1"/>
  <c r="G45" i="21"/>
  <c r="B46" i="21"/>
  <c r="C48" i="26" s="1"/>
  <c r="R46" i="21"/>
  <c r="S48" i="26" s="1"/>
  <c r="M47" i="21"/>
  <c r="H48" i="21"/>
  <c r="C49" i="21"/>
  <c r="D51" i="26" s="1"/>
  <c r="S49" i="21"/>
  <c r="T51" i="26" s="1"/>
  <c r="N50" i="21"/>
  <c r="I51" i="21"/>
  <c r="D52" i="21"/>
  <c r="E54" i="26" s="1"/>
  <c r="T52" i="21"/>
  <c r="U54" i="26" s="1"/>
  <c r="O53" i="21"/>
  <c r="P55" i="26" s="1"/>
  <c r="J54" i="21"/>
  <c r="K56" i="26" s="1"/>
  <c r="E55" i="21"/>
  <c r="F57" i="26" s="1"/>
  <c r="U55" i="21"/>
  <c r="V57" i="26" s="1"/>
  <c r="P56" i="21"/>
  <c r="Q58" i="26" s="1"/>
  <c r="K57" i="21"/>
  <c r="L59" i="26" s="1"/>
  <c r="F58" i="21"/>
  <c r="G60" i="26" s="1"/>
  <c r="V58" i="21"/>
  <c r="W60" i="26" s="1"/>
  <c r="Q59" i="21"/>
  <c r="R61" i="26" s="1"/>
  <c r="L60" i="21"/>
  <c r="M62" i="26" s="1"/>
  <c r="G61" i="21"/>
  <c r="B62" i="21"/>
  <c r="C64" i="26" s="1"/>
  <c r="R62" i="21"/>
  <c r="S64" i="26" s="1"/>
  <c r="M63" i="21"/>
  <c r="H64" i="21"/>
  <c r="C65" i="21"/>
  <c r="D67" i="26" s="1"/>
  <c r="S65" i="21"/>
  <c r="T67" i="26" s="1"/>
  <c r="N66" i="21"/>
  <c r="I67" i="21"/>
  <c r="D68" i="21"/>
  <c r="E70" i="26" s="1"/>
  <c r="T68" i="21"/>
  <c r="U70" i="26" s="1"/>
  <c r="O69" i="21"/>
  <c r="P71" i="26" s="1"/>
  <c r="J70" i="21"/>
  <c r="K72" i="26" s="1"/>
  <c r="Q10" i="21"/>
  <c r="R12" i="26" s="1"/>
  <c r="U22" i="21"/>
  <c r="V24" i="26" s="1"/>
  <c r="R30" i="21"/>
  <c r="S32" i="26" s="1"/>
  <c r="T36" i="21"/>
  <c r="U38" i="26" s="1"/>
  <c r="U42" i="21"/>
  <c r="V44" i="26" s="1"/>
  <c r="C46" i="21"/>
  <c r="D48" i="26" s="1"/>
  <c r="D49" i="21"/>
  <c r="E51" i="26" s="1"/>
  <c r="E52" i="21"/>
  <c r="F54" i="26" s="1"/>
  <c r="F55" i="21"/>
  <c r="G57" i="26" s="1"/>
  <c r="G58" i="21"/>
  <c r="H61" i="21"/>
  <c r="I64" i="21"/>
  <c r="J67" i="21"/>
  <c r="K69" i="26" s="1"/>
  <c r="K70" i="21"/>
  <c r="L72" i="26" s="1"/>
  <c r="V71" i="21"/>
  <c r="W73" i="26" s="1"/>
  <c r="L73" i="21"/>
  <c r="M75" i="26" s="1"/>
  <c r="B75" i="21"/>
  <c r="C77" i="26" s="1"/>
  <c r="M76" i="21"/>
  <c r="C78" i="21"/>
  <c r="D80" i="26" s="1"/>
  <c r="N79" i="21"/>
  <c r="D81" i="21"/>
  <c r="E83" i="26" s="1"/>
  <c r="O82" i="21"/>
  <c r="P84" i="26" s="1"/>
  <c r="E84" i="21"/>
  <c r="F86" i="26" s="1"/>
  <c r="P85" i="21"/>
  <c r="Q87" i="26" s="1"/>
  <c r="F87" i="21"/>
  <c r="G89" i="26" s="1"/>
  <c r="Q88" i="21"/>
  <c r="R90" i="26" s="1"/>
  <c r="G90" i="21"/>
  <c r="Q91" i="21"/>
  <c r="R93" i="26" s="1"/>
  <c r="M92" i="21"/>
  <c r="H93" i="21"/>
  <c r="C94" i="21"/>
  <c r="D96" i="26" s="1"/>
  <c r="S94" i="21"/>
  <c r="T96" i="26" s="1"/>
  <c r="N95" i="21"/>
  <c r="I96" i="21"/>
  <c r="D97" i="21"/>
  <c r="E99" i="26" s="1"/>
  <c r="R13" i="21"/>
  <c r="S15" i="26" s="1"/>
  <c r="P25" i="21"/>
  <c r="Q27" i="26" s="1"/>
  <c r="H32" i="21"/>
  <c r="J38" i="21"/>
  <c r="K40" i="26" s="1"/>
  <c r="R43" i="21"/>
  <c r="S45" i="26" s="1"/>
  <c r="S46" i="21"/>
  <c r="T48" i="26" s="1"/>
  <c r="T49" i="21"/>
  <c r="U51" i="26" s="1"/>
  <c r="U52" i="21"/>
  <c r="V54" i="26" s="1"/>
  <c r="V55" i="21"/>
  <c r="W57" i="26" s="1"/>
  <c r="B59" i="21"/>
  <c r="C61" i="26" s="1"/>
  <c r="C62" i="21"/>
  <c r="D64" i="26" s="1"/>
  <c r="D65" i="21"/>
  <c r="E67" i="26" s="1"/>
  <c r="E68" i="21"/>
  <c r="F70" i="26" s="1"/>
  <c r="E71" i="21"/>
  <c r="F73" i="26" s="1"/>
  <c r="P72" i="21"/>
  <c r="Q74" i="26" s="1"/>
  <c r="F74" i="21"/>
  <c r="G76" i="26" s="1"/>
  <c r="Q75" i="21"/>
  <c r="R77" i="26" s="1"/>
  <c r="G77" i="21"/>
  <c r="R78" i="21"/>
  <c r="S80" i="26" s="1"/>
  <c r="H80" i="21"/>
  <c r="S81" i="21"/>
  <c r="T83" i="26" s="1"/>
  <c r="I83" i="21"/>
  <c r="T84" i="21"/>
  <c r="U86" i="26" s="1"/>
  <c r="J86" i="21"/>
  <c r="K88" i="26" s="1"/>
  <c r="U87" i="21"/>
  <c r="V89" i="26" s="1"/>
  <c r="K89" i="21"/>
  <c r="L91" i="26" s="1"/>
  <c r="V90" i="21"/>
  <c r="W92" i="26" s="1"/>
  <c r="D92" i="21"/>
  <c r="E94" i="26" s="1"/>
  <c r="T92" i="21"/>
  <c r="U94" i="26" s="1"/>
  <c r="O93" i="21"/>
  <c r="P95" i="26" s="1"/>
  <c r="J94" i="21"/>
  <c r="K96" i="26" s="1"/>
  <c r="E95" i="21"/>
  <c r="F97" i="26" s="1"/>
  <c r="U95" i="21"/>
  <c r="V97" i="26" s="1"/>
  <c r="P96" i="21"/>
  <c r="Q98" i="26" s="1"/>
  <c r="K97" i="21"/>
  <c r="L99" i="26" s="1"/>
  <c r="F98" i="21"/>
  <c r="G100" i="26" s="1"/>
  <c r="V98" i="21"/>
  <c r="W100" i="26" s="1"/>
  <c r="Q99" i="21"/>
  <c r="R101" i="26" s="1"/>
  <c r="L100" i="21"/>
  <c r="M102" i="26" s="1"/>
  <c r="G101" i="21"/>
  <c r="B102" i="21"/>
  <c r="C104" i="26" s="1"/>
  <c r="R102" i="21"/>
  <c r="S104" i="26" s="1"/>
  <c r="M103" i="21"/>
  <c r="H104" i="21"/>
  <c r="C105" i="21"/>
  <c r="D107" i="26" s="1"/>
  <c r="S105" i="21"/>
  <c r="T107" i="26" s="1"/>
  <c r="N106" i="21"/>
  <c r="I107" i="21"/>
  <c r="D108" i="21"/>
  <c r="E110" i="26" s="1"/>
  <c r="T108" i="21"/>
  <c r="U110" i="26" s="1"/>
  <c r="O109" i="21"/>
  <c r="P111" i="26" s="1"/>
  <c r="J110" i="21"/>
  <c r="K112" i="26" s="1"/>
  <c r="E111" i="21"/>
  <c r="F113" i="26" s="1"/>
  <c r="U111" i="21"/>
  <c r="V113" i="26" s="1"/>
  <c r="P112" i="21"/>
  <c r="Q114" i="26" s="1"/>
  <c r="K113" i="21"/>
  <c r="L115" i="26" s="1"/>
  <c r="F114" i="21"/>
  <c r="G116" i="26" s="1"/>
  <c r="V114" i="21"/>
  <c r="W116" i="26" s="1"/>
  <c r="Q115" i="21"/>
  <c r="R117" i="26" s="1"/>
  <c r="L116" i="21"/>
  <c r="M118" i="26" s="1"/>
  <c r="G117" i="21"/>
  <c r="B118" i="21"/>
  <c r="C120" i="26" s="1"/>
  <c r="R118" i="21"/>
  <c r="S120" i="26" s="1"/>
  <c r="M119" i="21"/>
  <c r="H120" i="21"/>
  <c r="C121" i="21"/>
  <c r="D123" i="26" s="1"/>
  <c r="S121" i="21"/>
  <c r="T123" i="26" s="1"/>
  <c r="N122" i="21"/>
  <c r="E123" i="21"/>
  <c r="F125" i="26" s="1"/>
  <c r="S16" i="21"/>
  <c r="T18" i="26" s="1"/>
  <c r="P27" i="21"/>
  <c r="Q29" i="26" s="1"/>
  <c r="S33" i="21"/>
  <c r="T35" i="26" s="1"/>
  <c r="U39" i="21"/>
  <c r="V41" i="26" s="1"/>
  <c r="M44" i="21"/>
  <c r="N47" i="21"/>
  <c r="O50" i="21"/>
  <c r="P52" i="26" s="1"/>
  <c r="P53" i="21"/>
  <c r="Q55" i="26" s="1"/>
  <c r="Q56" i="21"/>
  <c r="R58" i="26" s="1"/>
  <c r="R59" i="21"/>
  <c r="S61" i="26" s="1"/>
  <c r="S62" i="21"/>
  <c r="T64" i="26" s="1"/>
  <c r="T65" i="21"/>
  <c r="U67" i="26" s="1"/>
  <c r="U68" i="21"/>
  <c r="V70" i="26" s="1"/>
  <c r="F71" i="21"/>
  <c r="G73" i="26" s="1"/>
  <c r="Q72" i="21"/>
  <c r="R74" i="26" s="1"/>
  <c r="G74" i="21"/>
  <c r="R75" i="21"/>
  <c r="S77" i="26" s="1"/>
  <c r="H77" i="21"/>
  <c r="S78" i="21"/>
  <c r="T80" i="26" s="1"/>
  <c r="I80" i="21"/>
  <c r="T81" i="21"/>
  <c r="U83" i="26" s="1"/>
  <c r="J83" i="21"/>
  <c r="K85" i="26" s="1"/>
  <c r="U84" i="21"/>
  <c r="V86" i="26" s="1"/>
  <c r="K86" i="21"/>
  <c r="L88" i="26" s="1"/>
  <c r="V87" i="21"/>
  <c r="W89" i="26" s="1"/>
  <c r="L89" i="21"/>
  <c r="M91" i="26" s="1"/>
  <c r="B91" i="21"/>
  <c r="C93" i="26" s="1"/>
  <c r="E92" i="21"/>
  <c r="F94" i="26" s="1"/>
  <c r="U92" i="21"/>
  <c r="V94" i="26" s="1"/>
  <c r="P93" i="21"/>
  <c r="Q95" i="26" s="1"/>
  <c r="K94" i="21"/>
  <c r="L96" i="26" s="1"/>
  <c r="F95" i="21"/>
  <c r="G97" i="26" s="1"/>
  <c r="V95" i="21"/>
  <c r="W97" i="26" s="1"/>
  <c r="Q96" i="21"/>
  <c r="R98" i="26" s="1"/>
  <c r="L97" i="21"/>
  <c r="M99" i="26" s="1"/>
  <c r="G98" i="21"/>
  <c r="B99" i="21"/>
  <c r="C101" i="26" s="1"/>
  <c r="R99" i="21"/>
  <c r="S101" i="26" s="1"/>
  <c r="M100" i="21"/>
  <c r="H101" i="21"/>
  <c r="C102" i="21"/>
  <c r="D104" i="26" s="1"/>
  <c r="S102" i="21"/>
  <c r="T104" i="26" s="1"/>
  <c r="N103" i="21"/>
  <c r="I104" i="21"/>
  <c r="D105" i="21"/>
  <c r="E107" i="26" s="1"/>
  <c r="T105" i="21"/>
  <c r="U107" i="26" s="1"/>
  <c r="O106" i="21"/>
  <c r="P108" i="26" s="1"/>
  <c r="J107" i="21"/>
  <c r="K109" i="26" s="1"/>
  <c r="E108" i="21"/>
  <c r="F110" i="26" s="1"/>
  <c r="U108" i="21"/>
  <c r="V110" i="26" s="1"/>
  <c r="P109" i="21"/>
  <c r="Q111" i="26" s="1"/>
  <c r="K110" i="21"/>
  <c r="L112" i="26" s="1"/>
  <c r="F111" i="21"/>
  <c r="G113" i="26" s="1"/>
  <c r="V111" i="21"/>
  <c r="W113" i="26" s="1"/>
  <c r="Q112" i="21"/>
  <c r="R114" i="26" s="1"/>
  <c r="L113" i="21"/>
  <c r="M115" i="26" s="1"/>
  <c r="G114" i="21"/>
  <c r="B115" i="21"/>
  <c r="C117" i="26" s="1"/>
  <c r="R115" i="21"/>
  <c r="S117" i="26" s="1"/>
  <c r="M116" i="21"/>
  <c r="H117" i="21"/>
  <c r="C118" i="21"/>
  <c r="D120" i="26" s="1"/>
  <c r="S118" i="21"/>
  <c r="T120" i="26" s="1"/>
  <c r="N119" i="21"/>
  <c r="I120" i="21"/>
  <c r="D121" i="21"/>
  <c r="E123" i="26" s="1"/>
  <c r="T121" i="21"/>
  <c r="U123" i="26" s="1"/>
  <c r="O122" i="21"/>
  <c r="P124" i="26" s="1"/>
  <c r="F123" i="21"/>
  <c r="G125" i="26" s="1"/>
  <c r="Q123" i="21"/>
  <c r="R125" i="26" s="1"/>
  <c r="F124" i="21"/>
  <c r="G126" i="26" s="1"/>
  <c r="O124" i="21"/>
  <c r="P126" i="26" s="1"/>
  <c r="B125" i="21"/>
  <c r="C127" i="26" s="1"/>
  <c r="J125" i="21"/>
  <c r="K127" i="26" s="1"/>
  <c r="R125" i="21"/>
  <c r="S127" i="26" s="1"/>
  <c r="E126" i="21"/>
  <c r="F128" i="26" s="1"/>
  <c r="M126" i="21"/>
  <c r="U126" i="21"/>
  <c r="V128" i="26" s="1"/>
  <c r="H127" i="21"/>
  <c r="P127" i="21"/>
  <c r="Q129" i="26" s="1"/>
  <c r="C128" i="21"/>
  <c r="D130" i="26" s="1"/>
  <c r="K128" i="21"/>
  <c r="L130" i="26" s="1"/>
  <c r="S128" i="21"/>
  <c r="T130" i="26" s="1"/>
  <c r="F129" i="21"/>
  <c r="G131" i="26" s="1"/>
  <c r="P7" i="21"/>
  <c r="Q9" i="26" s="1"/>
  <c r="K41" i="21"/>
  <c r="L43" i="26" s="1"/>
  <c r="K54" i="21"/>
  <c r="L56" i="26" s="1"/>
  <c r="O66" i="21"/>
  <c r="P68" i="26" s="1"/>
  <c r="V74" i="21"/>
  <c r="W76" i="26" s="1"/>
  <c r="C81" i="21"/>
  <c r="D83" i="26" s="1"/>
  <c r="E87" i="21"/>
  <c r="F89" i="26" s="1"/>
  <c r="L92" i="21"/>
  <c r="M94" i="26" s="1"/>
  <c r="M95" i="21"/>
  <c r="T97" i="21"/>
  <c r="U99" i="26" s="1"/>
  <c r="J99" i="21"/>
  <c r="K101" i="26" s="1"/>
  <c r="U100" i="21"/>
  <c r="V102" i="26" s="1"/>
  <c r="K102" i="21"/>
  <c r="L104" i="26" s="1"/>
  <c r="V103" i="21"/>
  <c r="W105" i="26" s="1"/>
  <c r="L105" i="21"/>
  <c r="M107" i="26" s="1"/>
  <c r="B107" i="21"/>
  <c r="C109" i="26" s="1"/>
  <c r="M108" i="21"/>
  <c r="C110" i="21"/>
  <c r="D112" i="26" s="1"/>
  <c r="N111" i="21"/>
  <c r="D113" i="21"/>
  <c r="E115" i="26" s="1"/>
  <c r="O114" i="21"/>
  <c r="P116" i="26" s="1"/>
  <c r="E116" i="21"/>
  <c r="F118" i="26" s="1"/>
  <c r="P117" i="21"/>
  <c r="Q119" i="26" s="1"/>
  <c r="F119" i="21"/>
  <c r="G121" i="26" s="1"/>
  <c r="Q120" i="21"/>
  <c r="R122" i="26" s="1"/>
  <c r="G122" i="21"/>
  <c r="K123" i="21"/>
  <c r="L125" i="26" s="1"/>
  <c r="E124" i="21"/>
  <c r="F126" i="26" s="1"/>
  <c r="R124" i="21"/>
  <c r="S126" i="26" s="1"/>
  <c r="F125" i="21"/>
  <c r="G127" i="26" s="1"/>
  <c r="Q125" i="21"/>
  <c r="R127" i="26" s="1"/>
  <c r="H126" i="21"/>
  <c r="Q126" i="21"/>
  <c r="R128" i="26" s="1"/>
  <c r="G127" i="21"/>
  <c r="S127" i="21"/>
  <c r="T129" i="26" s="1"/>
  <c r="G128" i="21"/>
  <c r="R128" i="21"/>
  <c r="S130" i="26" s="1"/>
  <c r="I129" i="21"/>
  <c r="Q129" i="21"/>
  <c r="R131" i="26" s="1"/>
  <c r="D130" i="21"/>
  <c r="E132" i="26" s="1"/>
  <c r="L130" i="21"/>
  <c r="M132" i="26" s="1"/>
  <c r="T130" i="21"/>
  <c r="U132" i="26" s="1"/>
  <c r="G131" i="21"/>
  <c r="O131" i="21"/>
  <c r="P133" i="26" s="1"/>
  <c r="B132" i="21"/>
  <c r="C134" i="26" s="1"/>
  <c r="J132" i="21"/>
  <c r="K134" i="26" s="1"/>
  <c r="R132" i="21"/>
  <c r="S134" i="26" s="1"/>
  <c r="E133" i="21"/>
  <c r="F135" i="26" s="1"/>
  <c r="M133" i="21"/>
  <c r="U133" i="21"/>
  <c r="V135" i="26" s="1"/>
  <c r="H134" i="21"/>
  <c r="P134" i="21"/>
  <c r="Q136" i="26" s="1"/>
  <c r="C135" i="21"/>
  <c r="D137" i="26" s="1"/>
  <c r="K135" i="21"/>
  <c r="L137" i="26" s="1"/>
  <c r="S135" i="21"/>
  <c r="T137" i="26" s="1"/>
  <c r="F136" i="21"/>
  <c r="G138" i="26" s="1"/>
  <c r="N136" i="21"/>
  <c r="V136" i="21"/>
  <c r="W138" i="26" s="1"/>
  <c r="I137" i="21"/>
  <c r="Q137" i="21"/>
  <c r="R139" i="26" s="1"/>
  <c r="D138" i="21"/>
  <c r="E140" i="26" s="1"/>
  <c r="L138" i="21"/>
  <c r="M140" i="26" s="1"/>
  <c r="T138" i="21"/>
  <c r="U140" i="26" s="1"/>
  <c r="G139" i="21"/>
  <c r="O139" i="21"/>
  <c r="P141" i="26" s="1"/>
  <c r="B140" i="21"/>
  <c r="C142" i="26" s="1"/>
  <c r="J140" i="21"/>
  <c r="K142" i="26" s="1"/>
  <c r="R140" i="21"/>
  <c r="S142" i="26" s="1"/>
  <c r="E141" i="21"/>
  <c r="F143" i="26" s="1"/>
  <c r="M141" i="21"/>
  <c r="U141" i="21"/>
  <c r="V143" i="26" s="1"/>
  <c r="H142" i="21"/>
  <c r="P142" i="21"/>
  <c r="Q144" i="26" s="1"/>
  <c r="C143" i="21"/>
  <c r="D145" i="26" s="1"/>
  <c r="K143" i="21"/>
  <c r="L145" i="26" s="1"/>
  <c r="S143" i="21"/>
  <c r="T145" i="26" s="1"/>
  <c r="F144" i="21"/>
  <c r="G146" i="26" s="1"/>
  <c r="N144" i="21"/>
  <c r="V144" i="21"/>
  <c r="W146" i="26" s="1"/>
  <c r="I145" i="21"/>
  <c r="Q145" i="21"/>
  <c r="R147" i="26" s="1"/>
  <c r="D146" i="21"/>
  <c r="E148" i="26" s="1"/>
  <c r="L146" i="21"/>
  <c r="M148" i="26" s="1"/>
  <c r="T146" i="21"/>
  <c r="U148" i="26" s="1"/>
  <c r="G147" i="21"/>
  <c r="O147" i="21"/>
  <c r="P149" i="26" s="1"/>
  <c r="B148" i="21"/>
  <c r="C150" i="26" s="1"/>
  <c r="J148" i="21"/>
  <c r="K150" i="26" s="1"/>
  <c r="R148" i="21"/>
  <c r="S150" i="26" s="1"/>
  <c r="E149" i="21"/>
  <c r="F151" i="26" s="1"/>
  <c r="M149" i="21"/>
  <c r="U149" i="21"/>
  <c r="V151" i="26" s="1"/>
  <c r="H150" i="21"/>
  <c r="P150" i="21"/>
  <c r="Q152" i="26" s="1"/>
  <c r="C151" i="21"/>
  <c r="D153" i="26" s="1"/>
  <c r="K151" i="21"/>
  <c r="L153" i="26" s="1"/>
  <c r="S151" i="21"/>
  <c r="T153" i="26" s="1"/>
  <c r="F152" i="21"/>
  <c r="G154" i="26" s="1"/>
  <c r="N152" i="21"/>
  <c r="V152" i="21"/>
  <c r="W154" i="26" s="1"/>
  <c r="I153" i="21"/>
  <c r="Q153" i="21"/>
  <c r="R155" i="26" s="1"/>
  <c r="D154" i="21"/>
  <c r="E156" i="26" s="1"/>
  <c r="L154" i="21"/>
  <c r="M156" i="26" s="1"/>
  <c r="T154" i="21"/>
  <c r="U156" i="26" s="1"/>
  <c r="G155" i="21"/>
  <c r="O155" i="21"/>
  <c r="P157" i="26" s="1"/>
  <c r="B156" i="21"/>
  <c r="C158" i="26" s="1"/>
  <c r="J156" i="21"/>
  <c r="K158" i="26" s="1"/>
  <c r="R156" i="21"/>
  <c r="S158" i="26" s="1"/>
  <c r="E157" i="21"/>
  <c r="F159" i="26" s="1"/>
  <c r="M157" i="21"/>
  <c r="U157" i="21"/>
  <c r="V159" i="26" s="1"/>
  <c r="H158" i="21"/>
  <c r="P158" i="21"/>
  <c r="Q160" i="26" s="1"/>
  <c r="C159" i="21"/>
  <c r="D161" i="26" s="1"/>
  <c r="K159" i="21"/>
  <c r="L161" i="26" s="1"/>
  <c r="S159" i="21"/>
  <c r="T161" i="26" s="1"/>
  <c r="F160" i="21"/>
  <c r="G162" i="26" s="1"/>
  <c r="N160" i="21"/>
  <c r="V160" i="21"/>
  <c r="W162" i="26" s="1"/>
  <c r="I161" i="21"/>
  <c r="Q161" i="21"/>
  <c r="R163" i="26" s="1"/>
  <c r="D162" i="21"/>
  <c r="E164" i="26" s="1"/>
  <c r="L162" i="21"/>
  <c r="M164" i="26" s="1"/>
  <c r="T162" i="21"/>
  <c r="U164" i="26" s="1"/>
  <c r="G163" i="21"/>
  <c r="O163" i="21"/>
  <c r="P165" i="26" s="1"/>
  <c r="B164" i="21"/>
  <c r="C166" i="26" s="1"/>
  <c r="J164" i="21"/>
  <c r="K166" i="26" s="1"/>
  <c r="R164" i="21"/>
  <c r="S166" i="26" s="1"/>
  <c r="E165" i="21"/>
  <c r="F167" i="26" s="1"/>
  <c r="M165" i="21"/>
  <c r="U165" i="21"/>
  <c r="V167" i="26" s="1"/>
  <c r="H166" i="21"/>
  <c r="P166" i="21"/>
  <c r="Q168" i="26" s="1"/>
  <c r="C167" i="21"/>
  <c r="D169" i="26" s="1"/>
  <c r="K167" i="21"/>
  <c r="L169" i="26" s="1"/>
  <c r="S167" i="21"/>
  <c r="T169" i="26" s="1"/>
  <c r="F168" i="21"/>
  <c r="G170" i="26" s="1"/>
  <c r="N168" i="21"/>
  <c r="V168" i="21"/>
  <c r="W170" i="26" s="1"/>
  <c r="I169" i="21"/>
  <c r="Q169" i="21"/>
  <c r="R171" i="26" s="1"/>
  <c r="D170" i="21"/>
  <c r="E172" i="26" s="1"/>
  <c r="L170" i="21"/>
  <c r="M172" i="26" s="1"/>
  <c r="T170" i="21"/>
  <c r="U172" i="26" s="1"/>
  <c r="G171" i="21"/>
  <c r="O171" i="21"/>
  <c r="P173" i="26" s="1"/>
  <c r="B172" i="21"/>
  <c r="C174" i="26" s="1"/>
  <c r="J172" i="21"/>
  <c r="K174" i="26" s="1"/>
  <c r="R172" i="21"/>
  <c r="S174" i="26" s="1"/>
  <c r="E173" i="21"/>
  <c r="F175" i="26" s="1"/>
  <c r="M173" i="21"/>
  <c r="U173" i="21"/>
  <c r="V175" i="26" s="1"/>
  <c r="H174" i="21"/>
  <c r="P174" i="21"/>
  <c r="Q176" i="26" s="1"/>
  <c r="C175" i="21"/>
  <c r="D177" i="26" s="1"/>
  <c r="K175" i="21"/>
  <c r="L177" i="26" s="1"/>
  <c r="S175" i="21"/>
  <c r="T177" i="26" s="1"/>
  <c r="F176" i="21"/>
  <c r="G178" i="26" s="1"/>
  <c r="N176" i="21"/>
  <c r="V176" i="21"/>
  <c r="W178" i="26" s="1"/>
  <c r="I177" i="21"/>
  <c r="Q177" i="21"/>
  <c r="R179" i="26" s="1"/>
  <c r="T19" i="21"/>
  <c r="U21" i="26" s="1"/>
  <c r="H45" i="21"/>
  <c r="L57" i="21"/>
  <c r="M59" i="26" s="1"/>
  <c r="P69" i="21"/>
  <c r="Q71" i="26" s="1"/>
  <c r="L76" i="21"/>
  <c r="M78" i="26" s="1"/>
  <c r="N82" i="21"/>
  <c r="P88" i="21"/>
  <c r="Q90" i="26" s="1"/>
  <c r="G93" i="21"/>
  <c r="H96" i="21"/>
  <c r="N98" i="21"/>
  <c r="D100" i="21"/>
  <c r="E102" i="26" s="1"/>
  <c r="O101" i="21"/>
  <c r="P103" i="26" s="1"/>
  <c r="E103" i="21"/>
  <c r="F105" i="26" s="1"/>
  <c r="P104" i="21"/>
  <c r="Q106" i="26" s="1"/>
  <c r="F106" i="21"/>
  <c r="G108" i="26" s="1"/>
  <c r="Q107" i="21"/>
  <c r="R109" i="26" s="1"/>
  <c r="G109" i="21"/>
  <c r="R110" i="21"/>
  <c r="S112" i="26" s="1"/>
  <c r="H112" i="21"/>
  <c r="S113" i="21"/>
  <c r="T115" i="26" s="1"/>
  <c r="I115" i="21"/>
  <c r="T116" i="21"/>
  <c r="U118" i="26" s="1"/>
  <c r="J118" i="21"/>
  <c r="K120" i="26" s="1"/>
  <c r="U119" i="21"/>
  <c r="V121" i="26" s="1"/>
  <c r="K121" i="21"/>
  <c r="L123" i="26" s="1"/>
  <c r="T122" i="21"/>
  <c r="U124" i="26" s="1"/>
  <c r="O123" i="21"/>
  <c r="P125" i="26" s="1"/>
  <c r="J124" i="21"/>
  <c r="K126" i="26" s="1"/>
  <c r="S124" i="21"/>
  <c r="T126" i="26" s="1"/>
  <c r="I125" i="21"/>
  <c r="U125" i="21"/>
  <c r="V127" i="26" s="1"/>
  <c r="I126" i="21"/>
  <c r="T126" i="21"/>
  <c r="U128" i="26" s="1"/>
  <c r="K127" i="21"/>
  <c r="L129" i="26" s="1"/>
  <c r="T127" i="21"/>
  <c r="U129" i="26" s="1"/>
  <c r="J128" i="21"/>
  <c r="K130" i="26" s="1"/>
  <c r="V128" i="21"/>
  <c r="W130" i="26" s="1"/>
  <c r="J129" i="21"/>
  <c r="K131" i="26" s="1"/>
  <c r="R129" i="21"/>
  <c r="S131" i="26" s="1"/>
  <c r="E130" i="21"/>
  <c r="F132" i="26" s="1"/>
  <c r="M130" i="21"/>
  <c r="U130" i="21"/>
  <c r="V132" i="26" s="1"/>
  <c r="H131" i="21"/>
  <c r="P131" i="21"/>
  <c r="Q133" i="26" s="1"/>
  <c r="C132" i="21"/>
  <c r="D134" i="26" s="1"/>
  <c r="K132" i="21"/>
  <c r="L134" i="26" s="1"/>
  <c r="S132" i="21"/>
  <c r="T134" i="26" s="1"/>
  <c r="F133" i="21"/>
  <c r="G135" i="26" s="1"/>
  <c r="N133" i="21"/>
  <c r="V133" i="21"/>
  <c r="W135" i="26" s="1"/>
  <c r="I134" i="21"/>
  <c r="Q134" i="21"/>
  <c r="R136" i="26" s="1"/>
  <c r="D135" i="21"/>
  <c r="E137" i="26" s="1"/>
  <c r="L135" i="21"/>
  <c r="M137" i="26" s="1"/>
  <c r="T135" i="21"/>
  <c r="U137" i="26" s="1"/>
  <c r="G136" i="21"/>
  <c r="O136" i="21"/>
  <c r="P138" i="26" s="1"/>
  <c r="B137" i="21"/>
  <c r="C139" i="26" s="1"/>
  <c r="J137" i="21"/>
  <c r="K139" i="26" s="1"/>
  <c r="R137" i="21"/>
  <c r="S139" i="26" s="1"/>
  <c r="E138" i="21"/>
  <c r="F140" i="26" s="1"/>
  <c r="M138" i="21"/>
  <c r="U138" i="21"/>
  <c r="V140" i="26" s="1"/>
  <c r="H139" i="21"/>
  <c r="P139" i="21"/>
  <c r="Q141" i="26" s="1"/>
  <c r="C140" i="21"/>
  <c r="D142" i="26" s="1"/>
  <c r="K140" i="21"/>
  <c r="L142" i="26" s="1"/>
  <c r="S140" i="21"/>
  <c r="T142" i="26" s="1"/>
  <c r="F141" i="21"/>
  <c r="G143" i="26" s="1"/>
  <c r="N141" i="21"/>
  <c r="V141" i="21"/>
  <c r="W143" i="26" s="1"/>
  <c r="I142" i="21"/>
  <c r="Q142" i="21"/>
  <c r="R144" i="26" s="1"/>
  <c r="D143" i="21"/>
  <c r="E145" i="26" s="1"/>
  <c r="L143" i="21"/>
  <c r="M145" i="26" s="1"/>
  <c r="T143" i="21"/>
  <c r="U145" i="26" s="1"/>
  <c r="G144" i="21"/>
  <c r="O144" i="21"/>
  <c r="P146" i="26" s="1"/>
  <c r="B145" i="21"/>
  <c r="C147" i="26" s="1"/>
  <c r="J145" i="21"/>
  <c r="K147" i="26" s="1"/>
  <c r="R145" i="21"/>
  <c r="S147" i="26" s="1"/>
  <c r="E146" i="21"/>
  <c r="F148" i="26" s="1"/>
  <c r="M146" i="21"/>
  <c r="U146" i="21"/>
  <c r="V148" i="26" s="1"/>
  <c r="H147" i="21"/>
  <c r="P147" i="21"/>
  <c r="Q149" i="26" s="1"/>
  <c r="C148" i="21"/>
  <c r="D150" i="26" s="1"/>
  <c r="K148" i="21"/>
  <c r="L150" i="26" s="1"/>
  <c r="S148" i="21"/>
  <c r="T150" i="26" s="1"/>
  <c r="F149" i="21"/>
  <c r="G151" i="26" s="1"/>
  <c r="N149" i="21"/>
  <c r="V149" i="21"/>
  <c r="W151" i="26" s="1"/>
  <c r="I150" i="21"/>
  <c r="Q150" i="21"/>
  <c r="R152" i="26" s="1"/>
  <c r="D151" i="21"/>
  <c r="E153" i="26" s="1"/>
  <c r="L151" i="21"/>
  <c r="M153" i="26" s="1"/>
  <c r="T151" i="21"/>
  <c r="U153" i="26" s="1"/>
  <c r="G152" i="21"/>
  <c r="O152" i="21"/>
  <c r="P154" i="26" s="1"/>
  <c r="B153" i="21"/>
  <c r="C155" i="26" s="1"/>
  <c r="J153" i="21"/>
  <c r="K155" i="26" s="1"/>
  <c r="R153" i="21"/>
  <c r="S155" i="26" s="1"/>
  <c r="E154" i="21"/>
  <c r="F156" i="26" s="1"/>
  <c r="M154" i="21"/>
  <c r="U154" i="21"/>
  <c r="V156" i="26" s="1"/>
  <c r="H155" i="21"/>
  <c r="P155" i="21"/>
  <c r="Q157" i="26" s="1"/>
  <c r="C156" i="21"/>
  <c r="D158" i="26" s="1"/>
  <c r="K156" i="21"/>
  <c r="L158" i="26" s="1"/>
  <c r="S156" i="21"/>
  <c r="T158" i="26" s="1"/>
  <c r="F157" i="21"/>
  <c r="G159" i="26" s="1"/>
  <c r="N157" i="21"/>
  <c r="V157" i="21"/>
  <c r="W159" i="26" s="1"/>
  <c r="I158" i="21"/>
  <c r="Q158" i="21"/>
  <c r="R160" i="26" s="1"/>
  <c r="D159" i="21"/>
  <c r="E161" i="26" s="1"/>
  <c r="L159" i="21"/>
  <c r="M161" i="26" s="1"/>
  <c r="T159" i="21"/>
  <c r="U161" i="26" s="1"/>
  <c r="G160" i="21"/>
  <c r="O160" i="21"/>
  <c r="P162" i="26" s="1"/>
  <c r="B161" i="21"/>
  <c r="C163" i="26" s="1"/>
  <c r="J161" i="21"/>
  <c r="K163" i="26" s="1"/>
  <c r="R161" i="21"/>
  <c r="S163" i="26" s="1"/>
  <c r="E162" i="21"/>
  <c r="F164" i="26" s="1"/>
  <c r="M162" i="21"/>
  <c r="U162" i="21"/>
  <c r="V164" i="26" s="1"/>
  <c r="H163" i="21"/>
  <c r="P163" i="21"/>
  <c r="Q165" i="26" s="1"/>
  <c r="C164" i="21"/>
  <c r="D166" i="26" s="1"/>
  <c r="K164" i="21"/>
  <c r="L166" i="26" s="1"/>
  <c r="S164" i="21"/>
  <c r="T166" i="26" s="1"/>
  <c r="F165" i="21"/>
  <c r="G167" i="26" s="1"/>
  <c r="N165" i="21"/>
  <c r="V165" i="21"/>
  <c r="W167" i="26" s="1"/>
  <c r="I166" i="21"/>
  <c r="Q166" i="21"/>
  <c r="R168" i="26" s="1"/>
  <c r="D167" i="21"/>
  <c r="E169" i="26" s="1"/>
  <c r="L167" i="21"/>
  <c r="M169" i="26" s="1"/>
  <c r="T167" i="21"/>
  <c r="U169" i="26" s="1"/>
  <c r="G168" i="21"/>
  <c r="O168" i="21"/>
  <c r="P170" i="26" s="1"/>
  <c r="B169" i="21"/>
  <c r="C171" i="26" s="1"/>
  <c r="J169" i="21"/>
  <c r="K171" i="26" s="1"/>
  <c r="R169" i="21"/>
  <c r="S171" i="26" s="1"/>
  <c r="E170" i="21"/>
  <c r="F172" i="26" s="1"/>
  <c r="M170" i="21"/>
  <c r="U170" i="21"/>
  <c r="V172" i="26" s="1"/>
  <c r="H171" i="21"/>
  <c r="P171" i="21"/>
  <c r="Q173" i="26" s="1"/>
  <c r="C172" i="21"/>
  <c r="D174" i="26" s="1"/>
  <c r="K172" i="21"/>
  <c r="L174" i="26" s="1"/>
  <c r="G29" i="21"/>
  <c r="I48" i="21"/>
  <c r="M60" i="21"/>
  <c r="U71" i="21"/>
  <c r="V73" i="26" s="1"/>
  <c r="B78" i="21"/>
  <c r="C80" i="26" s="1"/>
  <c r="D84" i="21"/>
  <c r="E86" i="26" s="1"/>
  <c r="F90" i="21"/>
  <c r="G92" i="26" s="1"/>
  <c r="B94" i="21"/>
  <c r="C96" i="26" s="1"/>
  <c r="C97" i="21"/>
  <c r="D99" i="26" s="1"/>
  <c r="O98" i="21"/>
  <c r="P100" i="26" s="1"/>
  <c r="E100" i="21"/>
  <c r="F102" i="26" s="1"/>
  <c r="P101" i="21"/>
  <c r="Q103" i="26" s="1"/>
  <c r="F103" i="21"/>
  <c r="G105" i="26" s="1"/>
  <c r="Q104" i="21"/>
  <c r="R106" i="26" s="1"/>
  <c r="G106" i="21"/>
  <c r="R107" i="21"/>
  <c r="S109" i="26" s="1"/>
  <c r="H109" i="21"/>
  <c r="S110" i="21"/>
  <c r="T112" i="26" s="1"/>
  <c r="I112" i="21"/>
  <c r="T113" i="21"/>
  <c r="U115" i="26" s="1"/>
  <c r="J115" i="21"/>
  <c r="K117" i="26" s="1"/>
  <c r="U116" i="21"/>
  <c r="V118" i="26" s="1"/>
  <c r="K118" i="21"/>
  <c r="L120" i="26" s="1"/>
  <c r="V119" i="21"/>
  <c r="W121" i="26" s="1"/>
  <c r="L121" i="21"/>
  <c r="M123" i="26" s="1"/>
  <c r="V122" i="21"/>
  <c r="W124" i="26" s="1"/>
  <c r="U123" i="21"/>
  <c r="V125" i="26" s="1"/>
  <c r="K124" i="21"/>
  <c r="L126" i="26" s="1"/>
  <c r="V124" i="21"/>
  <c r="W126" i="26" s="1"/>
  <c r="M125" i="21"/>
  <c r="V125" i="21"/>
  <c r="W127" i="26" s="1"/>
  <c r="L126" i="21"/>
  <c r="M128" i="26" s="1"/>
  <c r="C127" i="21"/>
  <c r="D129" i="26" s="1"/>
  <c r="L127" i="21"/>
  <c r="M129" i="26" s="1"/>
  <c r="B128" i="21"/>
  <c r="C130" i="26" s="1"/>
  <c r="N128" i="21"/>
  <c r="B129" i="21"/>
  <c r="C131" i="26" s="1"/>
  <c r="M129" i="21"/>
  <c r="U129" i="21"/>
  <c r="V131" i="26" s="1"/>
  <c r="H130" i="21"/>
  <c r="P130" i="21"/>
  <c r="Q132" i="26" s="1"/>
  <c r="C131" i="21"/>
  <c r="D133" i="26" s="1"/>
  <c r="K131" i="21"/>
  <c r="L133" i="26" s="1"/>
  <c r="S131" i="21"/>
  <c r="T133" i="26" s="1"/>
  <c r="F132" i="21"/>
  <c r="G134" i="26" s="1"/>
  <c r="N132" i="21"/>
  <c r="V132" i="21"/>
  <c r="W134" i="26" s="1"/>
  <c r="I133" i="21"/>
  <c r="Q133" i="21"/>
  <c r="R135" i="26" s="1"/>
  <c r="D134" i="21"/>
  <c r="E136" i="26" s="1"/>
  <c r="L134" i="21"/>
  <c r="M136" i="26" s="1"/>
  <c r="T134" i="21"/>
  <c r="U136" i="26" s="1"/>
  <c r="G135" i="21"/>
  <c r="O135" i="21"/>
  <c r="P137" i="26" s="1"/>
  <c r="B136" i="21"/>
  <c r="C138" i="26" s="1"/>
  <c r="J136" i="21"/>
  <c r="K138" i="26" s="1"/>
  <c r="R136" i="21"/>
  <c r="S138" i="26" s="1"/>
  <c r="E137" i="21"/>
  <c r="F139" i="26" s="1"/>
  <c r="M137" i="21"/>
  <c r="U137" i="21"/>
  <c r="V139" i="26" s="1"/>
  <c r="H138" i="21"/>
  <c r="P138" i="21"/>
  <c r="Q140" i="26" s="1"/>
  <c r="C139" i="21"/>
  <c r="D141" i="26" s="1"/>
  <c r="K139" i="21"/>
  <c r="L141" i="26" s="1"/>
  <c r="S139" i="21"/>
  <c r="T141" i="26" s="1"/>
  <c r="F140" i="21"/>
  <c r="G142" i="26" s="1"/>
  <c r="N140" i="21"/>
  <c r="V140" i="21"/>
  <c r="W142" i="26" s="1"/>
  <c r="I141" i="21"/>
  <c r="Q141" i="21"/>
  <c r="R143" i="26" s="1"/>
  <c r="D142" i="21"/>
  <c r="E144" i="26" s="1"/>
  <c r="L142" i="21"/>
  <c r="M144" i="26" s="1"/>
  <c r="T142" i="21"/>
  <c r="U144" i="26" s="1"/>
  <c r="G143" i="21"/>
  <c r="O143" i="21"/>
  <c r="P145" i="26" s="1"/>
  <c r="B144" i="21"/>
  <c r="C146" i="26" s="1"/>
  <c r="J144" i="21"/>
  <c r="K146" i="26" s="1"/>
  <c r="R144" i="21"/>
  <c r="S146" i="26" s="1"/>
  <c r="E145" i="21"/>
  <c r="F147" i="26" s="1"/>
  <c r="M145" i="21"/>
  <c r="U145" i="21"/>
  <c r="V147" i="26" s="1"/>
  <c r="H146" i="21"/>
  <c r="P146" i="21"/>
  <c r="Q148" i="26" s="1"/>
  <c r="C147" i="21"/>
  <c r="D149" i="26" s="1"/>
  <c r="K147" i="21"/>
  <c r="L149" i="26" s="1"/>
  <c r="S147" i="21"/>
  <c r="T149" i="26" s="1"/>
  <c r="F148" i="21"/>
  <c r="G150" i="26" s="1"/>
  <c r="N148" i="21"/>
  <c r="V148" i="21"/>
  <c r="W150" i="26" s="1"/>
  <c r="I149" i="21"/>
  <c r="Q149" i="21"/>
  <c r="R151" i="26" s="1"/>
  <c r="D150" i="21"/>
  <c r="E152" i="26" s="1"/>
  <c r="L150" i="21"/>
  <c r="M152" i="26" s="1"/>
  <c r="T150" i="21"/>
  <c r="U152" i="26" s="1"/>
  <c r="G151" i="21"/>
  <c r="O151" i="21"/>
  <c r="P153" i="26" s="1"/>
  <c r="B152" i="21"/>
  <c r="C154" i="26" s="1"/>
  <c r="J152" i="21"/>
  <c r="K154" i="26" s="1"/>
  <c r="R152" i="21"/>
  <c r="S154" i="26" s="1"/>
  <c r="E153" i="21"/>
  <c r="F155" i="26" s="1"/>
  <c r="M153" i="21"/>
  <c r="U153" i="21"/>
  <c r="V155" i="26" s="1"/>
  <c r="H154" i="21"/>
  <c r="P154" i="21"/>
  <c r="Q156" i="26" s="1"/>
  <c r="C155" i="21"/>
  <c r="D157" i="26" s="1"/>
  <c r="K155" i="21"/>
  <c r="L157" i="26" s="1"/>
  <c r="S155" i="21"/>
  <c r="T157" i="26" s="1"/>
  <c r="F156" i="21"/>
  <c r="G158" i="26" s="1"/>
  <c r="N156" i="21"/>
  <c r="V156" i="21"/>
  <c r="W158" i="26" s="1"/>
  <c r="I157" i="21"/>
  <c r="Q157" i="21"/>
  <c r="R159" i="26" s="1"/>
  <c r="D158" i="21"/>
  <c r="E160" i="26" s="1"/>
  <c r="L158" i="21"/>
  <c r="M160" i="26" s="1"/>
  <c r="T158" i="21"/>
  <c r="U160" i="26" s="1"/>
  <c r="G159" i="21"/>
  <c r="O159" i="21"/>
  <c r="P161" i="26" s="1"/>
  <c r="B160" i="21"/>
  <c r="C162" i="26" s="1"/>
  <c r="J160" i="21"/>
  <c r="K162" i="26" s="1"/>
  <c r="R160" i="21"/>
  <c r="S162" i="26" s="1"/>
  <c r="E161" i="21"/>
  <c r="F163" i="26" s="1"/>
  <c r="M161" i="21"/>
  <c r="U161" i="21"/>
  <c r="V163" i="26" s="1"/>
  <c r="H162" i="21"/>
  <c r="P162" i="21"/>
  <c r="Q164" i="26" s="1"/>
  <c r="C163" i="21"/>
  <c r="D165" i="26" s="1"/>
  <c r="K163" i="21"/>
  <c r="L165" i="26" s="1"/>
  <c r="S163" i="21"/>
  <c r="T165" i="26" s="1"/>
  <c r="F164" i="21"/>
  <c r="G166" i="26" s="1"/>
  <c r="N164" i="21"/>
  <c r="V164" i="21"/>
  <c r="W166" i="26" s="1"/>
  <c r="I165" i="21"/>
  <c r="Q165" i="21"/>
  <c r="R167" i="26" s="1"/>
  <c r="D166" i="21"/>
  <c r="E168" i="26" s="1"/>
  <c r="L166" i="21"/>
  <c r="M168" i="26" s="1"/>
  <c r="T166" i="21"/>
  <c r="U168" i="26" s="1"/>
  <c r="G167" i="21"/>
  <c r="O167" i="21"/>
  <c r="P169" i="26" s="1"/>
  <c r="B168" i="21"/>
  <c r="C170" i="26" s="1"/>
  <c r="J168" i="21"/>
  <c r="K170" i="26" s="1"/>
  <c r="R168" i="21"/>
  <c r="S170" i="26" s="1"/>
  <c r="E169" i="21"/>
  <c r="F171" i="26" s="1"/>
  <c r="M169" i="21"/>
  <c r="U169" i="21"/>
  <c r="V171" i="26" s="1"/>
  <c r="H170" i="21"/>
  <c r="P170" i="21"/>
  <c r="Q172" i="26" s="1"/>
  <c r="C171" i="21"/>
  <c r="D173" i="26" s="1"/>
  <c r="K171" i="21"/>
  <c r="L173" i="26" s="1"/>
  <c r="S171" i="21"/>
  <c r="T173" i="26" s="1"/>
  <c r="F172" i="21"/>
  <c r="G174" i="26" s="1"/>
  <c r="N172" i="21"/>
  <c r="V172" i="21"/>
  <c r="W174" i="26" s="1"/>
  <c r="I173" i="21"/>
  <c r="Q173" i="21"/>
  <c r="R175" i="26" s="1"/>
  <c r="D174" i="21"/>
  <c r="E176" i="26" s="1"/>
  <c r="L174" i="21"/>
  <c r="M176" i="26" s="1"/>
  <c r="T174" i="21"/>
  <c r="U176" i="26" s="1"/>
  <c r="G175" i="21"/>
  <c r="O175" i="21"/>
  <c r="P177" i="26" s="1"/>
  <c r="B176" i="21"/>
  <c r="C178" i="26" s="1"/>
  <c r="J176" i="21"/>
  <c r="K178" i="26" s="1"/>
  <c r="R176" i="21"/>
  <c r="S178" i="26" s="1"/>
  <c r="E177" i="21"/>
  <c r="F179" i="26" s="1"/>
  <c r="M177" i="21"/>
  <c r="U177" i="21"/>
  <c r="V179" i="26" s="1"/>
  <c r="H178" i="21"/>
  <c r="P178" i="21"/>
  <c r="Q180" i="26" s="1"/>
  <c r="C179" i="21"/>
  <c r="D181" i="26" s="1"/>
  <c r="K179" i="21"/>
  <c r="L181" i="26" s="1"/>
  <c r="S179" i="21"/>
  <c r="T181" i="26" s="1"/>
  <c r="I35" i="21"/>
  <c r="M79" i="21"/>
  <c r="S97" i="21"/>
  <c r="T99" i="26" s="1"/>
  <c r="U103" i="21"/>
  <c r="V105" i="26" s="1"/>
  <c r="B110" i="21"/>
  <c r="C112" i="26" s="1"/>
  <c r="D116" i="21"/>
  <c r="E118" i="26" s="1"/>
  <c r="F122" i="21"/>
  <c r="G124" i="26" s="1"/>
  <c r="E125" i="21"/>
  <c r="F127" i="26" s="1"/>
  <c r="D127" i="21"/>
  <c r="E129" i="26" s="1"/>
  <c r="E129" i="21"/>
  <c r="F131" i="26" s="1"/>
  <c r="Q130" i="21"/>
  <c r="R132" i="26" s="1"/>
  <c r="G132" i="21"/>
  <c r="R133" i="21"/>
  <c r="S135" i="26" s="1"/>
  <c r="H135" i="21"/>
  <c r="S136" i="21"/>
  <c r="T138" i="26" s="1"/>
  <c r="I138" i="21"/>
  <c r="T139" i="21"/>
  <c r="U141" i="26" s="1"/>
  <c r="J141" i="21"/>
  <c r="K143" i="26" s="1"/>
  <c r="U142" i="21"/>
  <c r="V144" i="26" s="1"/>
  <c r="K144" i="21"/>
  <c r="L146" i="26" s="1"/>
  <c r="V145" i="21"/>
  <c r="W147" i="26" s="1"/>
  <c r="L147" i="21"/>
  <c r="M149" i="26" s="1"/>
  <c r="B149" i="21"/>
  <c r="C151" i="26" s="1"/>
  <c r="M150" i="21"/>
  <c r="C152" i="21"/>
  <c r="D154" i="26" s="1"/>
  <c r="N153" i="21"/>
  <c r="D155" i="21"/>
  <c r="E157" i="26" s="1"/>
  <c r="O156" i="21"/>
  <c r="P158" i="26" s="1"/>
  <c r="E158" i="21"/>
  <c r="F160" i="26" s="1"/>
  <c r="P159" i="21"/>
  <c r="Q161" i="26" s="1"/>
  <c r="F161" i="21"/>
  <c r="G163" i="26" s="1"/>
  <c r="Q162" i="21"/>
  <c r="R164" i="26" s="1"/>
  <c r="G164" i="21"/>
  <c r="R165" i="21"/>
  <c r="S167" i="26" s="1"/>
  <c r="H167" i="21"/>
  <c r="S168" i="21"/>
  <c r="T170" i="26" s="1"/>
  <c r="I170" i="21"/>
  <c r="T171" i="21"/>
  <c r="U173" i="26" s="1"/>
  <c r="B173" i="21"/>
  <c r="C175" i="26" s="1"/>
  <c r="R173" i="21"/>
  <c r="S175" i="26" s="1"/>
  <c r="M174" i="21"/>
  <c r="H175" i="21"/>
  <c r="C176" i="21"/>
  <c r="D178" i="26" s="1"/>
  <c r="S176" i="21"/>
  <c r="T178" i="26" s="1"/>
  <c r="N177" i="21"/>
  <c r="E178" i="21"/>
  <c r="F180" i="26" s="1"/>
  <c r="Q178" i="21"/>
  <c r="R180" i="26" s="1"/>
  <c r="G179" i="21"/>
  <c r="P179" i="21"/>
  <c r="Q181" i="26" s="1"/>
  <c r="F180" i="21"/>
  <c r="G182" i="26" s="1"/>
  <c r="N180" i="21"/>
  <c r="V180" i="21"/>
  <c r="W182" i="26" s="1"/>
  <c r="I181" i="21"/>
  <c r="Q181" i="21"/>
  <c r="R183" i="26" s="1"/>
  <c r="D182" i="21"/>
  <c r="E184" i="26" s="1"/>
  <c r="L182" i="21"/>
  <c r="M184" i="26" s="1"/>
  <c r="T182" i="21"/>
  <c r="U184" i="26" s="1"/>
  <c r="G183" i="21"/>
  <c r="O183" i="21"/>
  <c r="P185" i="26" s="1"/>
  <c r="B184" i="21"/>
  <c r="C186" i="26" s="1"/>
  <c r="J184" i="21"/>
  <c r="K186" i="26" s="1"/>
  <c r="R184" i="21"/>
  <c r="S186" i="26" s="1"/>
  <c r="E185" i="21"/>
  <c r="F187" i="26" s="1"/>
  <c r="M185" i="21"/>
  <c r="U185" i="21"/>
  <c r="V187" i="26" s="1"/>
  <c r="H186" i="21"/>
  <c r="P186" i="21"/>
  <c r="Q188" i="26" s="1"/>
  <c r="C187" i="21"/>
  <c r="D189" i="26" s="1"/>
  <c r="K187" i="21"/>
  <c r="L189" i="26" s="1"/>
  <c r="S187" i="21"/>
  <c r="T189" i="26" s="1"/>
  <c r="F188" i="21"/>
  <c r="G190" i="26" s="1"/>
  <c r="N188" i="21"/>
  <c r="V188" i="21"/>
  <c r="W190" i="26" s="1"/>
  <c r="I189" i="21"/>
  <c r="Q189" i="21"/>
  <c r="R191" i="26" s="1"/>
  <c r="D190" i="21"/>
  <c r="E192" i="26" s="1"/>
  <c r="L190" i="21"/>
  <c r="M192" i="26" s="1"/>
  <c r="T190" i="21"/>
  <c r="U192" i="26" s="1"/>
  <c r="G191" i="21"/>
  <c r="O191" i="21"/>
  <c r="P193" i="26" s="1"/>
  <c r="B192" i="21"/>
  <c r="C194" i="26" s="1"/>
  <c r="J192" i="21"/>
  <c r="K194" i="26" s="1"/>
  <c r="R192" i="21"/>
  <c r="S194" i="26" s="1"/>
  <c r="E193" i="21"/>
  <c r="F195" i="26" s="1"/>
  <c r="M193" i="21"/>
  <c r="U193" i="21"/>
  <c r="V195" i="26" s="1"/>
  <c r="H194" i="21"/>
  <c r="P194" i="21"/>
  <c r="Q196" i="26" s="1"/>
  <c r="C195" i="21"/>
  <c r="D197" i="26" s="1"/>
  <c r="K195" i="21"/>
  <c r="L197" i="26" s="1"/>
  <c r="S195" i="21"/>
  <c r="T197" i="26" s="1"/>
  <c r="F196" i="21"/>
  <c r="G198" i="26" s="1"/>
  <c r="N196" i="21"/>
  <c r="V196" i="21"/>
  <c r="W198" i="26" s="1"/>
  <c r="I197" i="21"/>
  <c r="Q197" i="21"/>
  <c r="R199" i="26" s="1"/>
  <c r="D198" i="21"/>
  <c r="E200" i="26" s="1"/>
  <c r="L198" i="21"/>
  <c r="M200" i="26" s="1"/>
  <c r="T198" i="21"/>
  <c r="U200" i="26" s="1"/>
  <c r="G199" i="21"/>
  <c r="O199" i="21"/>
  <c r="P201" i="26" s="1"/>
  <c r="B200" i="21"/>
  <c r="C202" i="26" s="1"/>
  <c r="J200" i="21"/>
  <c r="K202" i="26" s="1"/>
  <c r="R200" i="21"/>
  <c r="S202" i="26" s="1"/>
  <c r="E201" i="21"/>
  <c r="F203" i="26" s="1"/>
  <c r="M201" i="21"/>
  <c r="U201" i="21"/>
  <c r="V203" i="26" s="1"/>
  <c r="H202" i="21"/>
  <c r="P202" i="21"/>
  <c r="Q204" i="26" s="1"/>
  <c r="C203" i="21"/>
  <c r="D205" i="26" s="1"/>
  <c r="K203" i="21"/>
  <c r="L205" i="26" s="1"/>
  <c r="S203" i="21"/>
  <c r="T205" i="26" s="1"/>
  <c r="F204" i="21"/>
  <c r="G206" i="26" s="1"/>
  <c r="N204" i="21"/>
  <c r="V204" i="21"/>
  <c r="W206" i="26" s="1"/>
  <c r="I205" i="21"/>
  <c r="Q205" i="21"/>
  <c r="R207" i="26" s="1"/>
  <c r="D206" i="21"/>
  <c r="E208" i="26" s="1"/>
  <c r="L206" i="21"/>
  <c r="M208" i="26" s="1"/>
  <c r="T206" i="21"/>
  <c r="U208" i="26" s="1"/>
  <c r="G207" i="21"/>
  <c r="O207" i="21"/>
  <c r="P209" i="26" s="1"/>
  <c r="B208" i="21"/>
  <c r="C210" i="26" s="1"/>
  <c r="J208" i="21"/>
  <c r="K210" i="26" s="1"/>
  <c r="R208" i="21"/>
  <c r="S210" i="26" s="1"/>
  <c r="E209" i="21"/>
  <c r="F211" i="26" s="1"/>
  <c r="M209" i="21"/>
  <c r="U209" i="21"/>
  <c r="V211" i="26" s="1"/>
  <c r="H210" i="21"/>
  <c r="P210" i="21"/>
  <c r="Q212" i="26" s="1"/>
  <c r="C211" i="21"/>
  <c r="D213" i="26" s="1"/>
  <c r="K211" i="21"/>
  <c r="L213" i="26" s="1"/>
  <c r="S211" i="21"/>
  <c r="T213" i="26" s="1"/>
  <c r="F212" i="21"/>
  <c r="G214" i="26" s="1"/>
  <c r="N212" i="21"/>
  <c r="V212" i="21"/>
  <c r="W214" i="26" s="1"/>
  <c r="I213" i="21"/>
  <c r="Q213" i="21"/>
  <c r="R215" i="26" s="1"/>
  <c r="D214" i="21"/>
  <c r="E216" i="26" s="1"/>
  <c r="L214" i="21"/>
  <c r="M216" i="26" s="1"/>
  <c r="T214" i="21"/>
  <c r="U216" i="26" s="1"/>
  <c r="G215" i="21"/>
  <c r="O215" i="21"/>
  <c r="P217" i="26" s="1"/>
  <c r="B216" i="21"/>
  <c r="C218" i="26" s="1"/>
  <c r="J216" i="21"/>
  <c r="K218" i="26" s="1"/>
  <c r="R216" i="21"/>
  <c r="S218" i="26" s="1"/>
  <c r="E217" i="21"/>
  <c r="F219" i="26" s="1"/>
  <c r="M217" i="21"/>
  <c r="U217" i="21"/>
  <c r="V219" i="26" s="1"/>
  <c r="H218" i="21"/>
  <c r="P218" i="21"/>
  <c r="Q220" i="26" s="1"/>
  <c r="C219" i="21"/>
  <c r="D221" i="26" s="1"/>
  <c r="K219" i="21"/>
  <c r="L221" i="26" s="1"/>
  <c r="S219" i="21"/>
  <c r="T221" i="26" s="1"/>
  <c r="F220" i="21"/>
  <c r="G222" i="26" s="1"/>
  <c r="N220" i="21"/>
  <c r="T220" i="21"/>
  <c r="U222" i="26" s="1"/>
  <c r="E221" i="21"/>
  <c r="F223" i="26" s="1"/>
  <c r="J221" i="21"/>
  <c r="K223" i="26" s="1"/>
  <c r="N221" i="21"/>
  <c r="R221" i="21"/>
  <c r="S223" i="26" s="1"/>
  <c r="V221" i="21"/>
  <c r="W223" i="26" s="1"/>
  <c r="E222" i="21"/>
  <c r="F224" i="26" s="1"/>
  <c r="I222" i="21"/>
  <c r="M222" i="21"/>
  <c r="Q222" i="21"/>
  <c r="R224" i="26" s="1"/>
  <c r="U222" i="21"/>
  <c r="V224" i="26" s="1"/>
  <c r="D223" i="21"/>
  <c r="E225" i="26" s="1"/>
  <c r="H223" i="21"/>
  <c r="L223" i="21"/>
  <c r="M225" i="26" s="1"/>
  <c r="P223" i="21"/>
  <c r="Q225" i="26" s="1"/>
  <c r="T223" i="21"/>
  <c r="U225" i="26" s="1"/>
  <c r="C224" i="21"/>
  <c r="D226" i="26" s="1"/>
  <c r="G224" i="21"/>
  <c r="K224" i="21"/>
  <c r="L226" i="26" s="1"/>
  <c r="O224" i="21"/>
  <c r="P226" i="26" s="1"/>
  <c r="S224" i="21"/>
  <c r="T226" i="26" s="1"/>
  <c r="B225" i="21"/>
  <c r="C227" i="26" s="1"/>
  <c r="F225" i="21"/>
  <c r="G227" i="26" s="1"/>
  <c r="J225" i="21"/>
  <c r="K227" i="26" s="1"/>
  <c r="N225" i="21"/>
  <c r="R225" i="21"/>
  <c r="S227" i="26" s="1"/>
  <c r="V225" i="21"/>
  <c r="W227" i="26" s="1"/>
  <c r="E226" i="21"/>
  <c r="F228" i="26" s="1"/>
  <c r="I226" i="21"/>
  <c r="M226" i="21"/>
  <c r="Q226" i="21"/>
  <c r="R228" i="26" s="1"/>
  <c r="U226" i="21"/>
  <c r="V228" i="26" s="1"/>
  <c r="D227" i="21"/>
  <c r="E229" i="26" s="1"/>
  <c r="H227" i="21"/>
  <c r="L227" i="21"/>
  <c r="M229" i="26" s="1"/>
  <c r="P227" i="21"/>
  <c r="Q229" i="26" s="1"/>
  <c r="T227" i="21"/>
  <c r="U229" i="26" s="1"/>
  <c r="C228" i="21"/>
  <c r="D230" i="26" s="1"/>
  <c r="G228" i="21"/>
  <c r="K228" i="21"/>
  <c r="L230" i="26" s="1"/>
  <c r="O228" i="21"/>
  <c r="P230" i="26" s="1"/>
  <c r="S228" i="21"/>
  <c r="T230" i="26" s="1"/>
  <c r="B229" i="21"/>
  <c r="C231" i="26" s="1"/>
  <c r="F229" i="21"/>
  <c r="G231" i="26" s="1"/>
  <c r="J229" i="21"/>
  <c r="K231" i="26" s="1"/>
  <c r="N229" i="21"/>
  <c r="R229" i="21"/>
  <c r="S231" i="26" s="1"/>
  <c r="V229" i="21"/>
  <c r="W231" i="26" s="1"/>
  <c r="E230" i="21"/>
  <c r="F232" i="26" s="1"/>
  <c r="I230" i="21"/>
  <c r="M230" i="21"/>
  <c r="Q230" i="21"/>
  <c r="R232" i="26" s="1"/>
  <c r="U230" i="21"/>
  <c r="V232" i="26" s="1"/>
  <c r="D231" i="21"/>
  <c r="E233" i="26" s="1"/>
  <c r="H231" i="21"/>
  <c r="L231" i="21"/>
  <c r="M233" i="26" s="1"/>
  <c r="P231" i="21"/>
  <c r="Q233" i="26" s="1"/>
  <c r="T231" i="21"/>
  <c r="U233" i="26" s="1"/>
  <c r="C232" i="21"/>
  <c r="D234" i="26" s="1"/>
  <c r="G232" i="21"/>
  <c r="K232" i="21"/>
  <c r="L234" i="26" s="1"/>
  <c r="O232" i="21"/>
  <c r="P234" i="26" s="1"/>
  <c r="S232" i="21"/>
  <c r="T234" i="26" s="1"/>
  <c r="B233" i="21"/>
  <c r="C235" i="26" s="1"/>
  <c r="F233" i="21"/>
  <c r="G235" i="26" s="1"/>
  <c r="J233" i="21"/>
  <c r="K235" i="26" s="1"/>
  <c r="N233" i="21"/>
  <c r="R233" i="21"/>
  <c r="S235" i="26" s="1"/>
  <c r="V233" i="21"/>
  <c r="W235" i="26" s="1"/>
  <c r="E234" i="21"/>
  <c r="F236" i="26" s="1"/>
  <c r="I234" i="21"/>
  <c r="M234" i="21"/>
  <c r="Q234" i="21"/>
  <c r="R236" i="26" s="1"/>
  <c r="U234" i="21"/>
  <c r="V236" i="26" s="1"/>
  <c r="D235" i="21"/>
  <c r="E237" i="26" s="1"/>
  <c r="H235" i="21"/>
  <c r="L235" i="21"/>
  <c r="M237" i="26" s="1"/>
  <c r="P235" i="21"/>
  <c r="Q237" i="26" s="1"/>
  <c r="T235" i="21"/>
  <c r="U237" i="26" s="1"/>
  <c r="C236" i="21"/>
  <c r="D238" i="26" s="1"/>
  <c r="G236" i="21"/>
  <c r="K236" i="21"/>
  <c r="L238" i="26" s="1"/>
  <c r="O236" i="21"/>
  <c r="P238" i="26" s="1"/>
  <c r="S236" i="21"/>
  <c r="T238" i="26" s="1"/>
  <c r="B237" i="21"/>
  <c r="C239" i="26" s="1"/>
  <c r="F237" i="21"/>
  <c r="G239" i="26" s="1"/>
  <c r="J237" i="21"/>
  <c r="K239" i="26" s="1"/>
  <c r="N237" i="21"/>
  <c r="R237" i="21"/>
  <c r="S239" i="26" s="1"/>
  <c r="V237" i="21"/>
  <c r="W239" i="26" s="1"/>
  <c r="E238" i="21"/>
  <c r="F240" i="26" s="1"/>
  <c r="I238" i="21"/>
  <c r="M238" i="21"/>
  <c r="Q238" i="21"/>
  <c r="R240" i="26" s="1"/>
  <c r="U238" i="21"/>
  <c r="V240" i="26" s="1"/>
  <c r="D239" i="21"/>
  <c r="E241" i="26" s="1"/>
  <c r="H239" i="21"/>
  <c r="L239" i="21"/>
  <c r="M241" i="26" s="1"/>
  <c r="P239" i="21"/>
  <c r="Q241" i="26" s="1"/>
  <c r="T239" i="21"/>
  <c r="U241" i="26" s="1"/>
  <c r="C240" i="21"/>
  <c r="D242" i="26" s="1"/>
  <c r="G240" i="21"/>
  <c r="K240" i="21"/>
  <c r="L242" i="26" s="1"/>
  <c r="O240" i="21"/>
  <c r="P242" i="26" s="1"/>
  <c r="S240" i="21"/>
  <c r="T242" i="26" s="1"/>
  <c r="B241" i="21"/>
  <c r="C243" i="26" s="1"/>
  <c r="F241" i="21"/>
  <c r="G243" i="26" s="1"/>
  <c r="J241" i="21"/>
  <c r="K243" i="26" s="1"/>
  <c r="N241" i="21"/>
  <c r="R241" i="21"/>
  <c r="S243" i="26" s="1"/>
  <c r="V241" i="21"/>
  <c r="W243" i="26" s="1"/>
  <c r="E242" i="21"/>
  <c r="F244" i="26" s="1"/>
  <c r="I242" i="21"/>
  <c r="M242" i="21"/>
  <c r="Q242" i="21"/>
  <c r="R244" i="26" s="1"/>
  <c r="U242" i="21"/>
  <c r="V244" i="26" s="1"/>
  <c r="D243" i="21"/>
  <c r="E245" i="26" s="1"/>
  <c r="H243" i="21"/>
  <c r="L243" i="21"/>
  <c r="M245" i="26" s="1"/>
  <c r="P243" i="21"/>
  <c r="Q245" i="26" s="1"/>
  <c r="T243" i="21"/>
  <c r="U245" i="26" s="1"/>
  <c r="C244" i="21"/>
  <c r="D246" i="26" s="1"/>
  <c r="G244" i="21"/>
  <c r="K244" i="21"/>
  <c r="L246" i="26" s="1"/>
  <c r="O244" i="21"/>
  <c r="P246" i="26" s="1"/>
  <c r="S244" i="21"/>
  <c r="T246" i="26" s="1"/>
  <c r="B245" i="21"/>
  <c r="C247" i="26" s="1"/>
  <c r="F245" i="21"/>
  <c r="G247" i="26" s="1"/>
  <c r="J245" i="21"/>
  <c r="K247" i="26" s="1"/>
  <c r="N245" i="21"/>
  <c r="R245" i="21"/>
  <c r="S247" i="26" s="1"/>
  <c r="V245" i="21"/>
  <c r="W247" i="26" s="1"/>
  <c r="E246" i="21"/>
  <c r="F248" i="26" s="1"/>
  <c r="I246" i="21"/>
  <c r="M246" i="21"/>
  <c r="Q246" i="21"/>
  <c r="R248" i="26" s="1"/>
  <c r="U246" i="21"/>
  <c r="V248" i="26" s="1"/>
  <c r="D247" i="21"/>
  <c r="E249" i="26" s="1"/>
  <c r="H247" i="21"/>
  <c r="L247" i="21"/>
  <c r="M249" i="26" s="1"/>
  <c r="P247" i="21"/>
  <c r="Q249" i="26" s="1"/>
  <c r="T247" i="21"/>
  <c r="U249" i="26" s="1"/>
  <c r="C248" i="21"/>
  <c r="D250" i="26" s="1"/>
  <c r="G248" i="21"/>
  <c r="K248" i="21"/>
  <c r="L250" i="26" s="1"/>
  <c r="O248" i="21"/>
  <c r="P250" i="26" s="1"/>
  <c r="S248" i="21"/>
  <c r="T250" i="26" s="1"/>
  <c r="B249" i="21"/>
  <c r="C251" i="26" s="1"/>
  <c r="F249" i="21"/>
  <c r="G251" i="26" s="1"/>
  <c r="J249" i="21"/>
  <c r="K251" i="26" s="1"/>
  <c r="N249" i="21"/>
  <c r="R249" i="21"/>
  <c r="S251" i="26" s="1"/>
  <c r="V249" i="21"/>
  <c r="W251" i="26" s="1"/>
  <c r="E250" i="21"/>
  <c r="F252" i="26" s="1"/>
  <c r="I250" i="21"/>
  <c r="M250" i="21"/>
  <c r="Q250" i="21"/>
  <c r="R252" i="26" s="1"/>
  <c r="U250" i="21"/>
  <c r="V252" i="26" s="1"/>
  <c r="D251" i="21"/>
  <c r="E253" i="26" s="1"/>
  <c r="H251" i="21"/>
  <c r="L251" i="21"/>
  <c r="M253" i="26" s="1"/>
  <c r="P251" i="21"/>
  <c r="Q253" i="26" s="1"/>
  <c r="T251" i="21"/>
  <c r="U253" i="26" s="1"/>
  <c r="C252" i="21"/>
  <c r="D254" i="26" s="1"/>
  <c r="G252" i="21"/>
  <c r="K252" i="21"/>
  <c r="L254" i="26" s="1"/>
  <c r="O252" i="21"/>
  <c r="P254" i="26" s="1"/>
  <c r="S252" i="21"/>
  <c r="T254" i="26" s="1"/>
  <c r="J51" i="21"/>
  <c r="K53" i="26" s="1"/>
  <c r="O85" i="21"/>
  <c r="P87" i="26" s="1"/>
  <c r="I99" i="21"/>
  <c r="K105" i="21"/>
  <c r="L107" i="26" s="1"/>
  <c r="M111" i="21"/>
  <c r="O117" i="21"/>
  <c r="P119" i="26" s="1"/>
  <c r="J123" i="21"/>
  <c r="K125" i="26" s="1"/>
  <c r="N125" i="21"/>
  <c r="O127" i="21"/>
  <c r="P129" i="26" s="1"/>
  <c r="N129" i="21"/>
  <c r="D131" i="21"/>
  <c r="E133" i="26" s="1"/>
  <c r="O132" i="21"/>
  <c r="P134" i="26" s="1"/>
  <c r="E134" i="21"/>
  <c r="F136" i="26" s="1"/>
  <c r="P135" i="21"/>
  <c r="Q137" i="26" s="1"/>
  <c r="F137" i="21"/>
  <c r="G139" i="26" s="1"/>
  <c r="Q138" i="21"/>
  <c r="R140" i="26" s="1"/>
  <c r="G140" i="21"/>
  <c r="R141" i="21"/>
  <c r="S143" i="26" s="1"/>
  <c r="H143" i="21"/>
  <c r="S144" i="21"/>
  <c r="T146" i="26" s="1"/>
  <c r="I146" i="21"/>
  <c r="T147" i="21"/>
  <c r="U149" i="26" s="1"/>
  <c r="J149" i="21"/>
  <c r="K151" i="26" s="1"/>
  <c r="U150" i="21"/>
  <c r="V152" i="26" s="1"/>
  <c r="K152" i="21"/>
  <c r="L154" i="26" s="1"/>
  <c r="V153" i="21"/>
  <c r="W155" i="26" s="1"/>
  <c r="L155" i="21"/>
  <c r="M157" i="26" s="1"/>
  <c r="B157" i="21"/>
  <c r="C159" i="26" s="1"/>
  <c r="M158" i="21"/>
  <c r="C160" i="21"/>
  <c r="D162" i="26" s="1"/>
  <c r="N161" i="21"/>
  <c r="D163" i="21"/>
  <c r="E165" i="26" s="1"/>
  <c r="O164" i="21"/>
  <c r="P166" i="26" s="1"/>
  <c r="E166" i="21"/>
  <c r="F168" i="26" s="1"/>
  <c r="P167" i="21"/>
  <c r="Q169" i="26" s="1"/>
  <c r="F169" i="21"/>
  <c r="G171" i="26" s="1"/>
  <c r="Q170" i="21"/>
  <c r="R172" i="26" s="1"/>
  <c r="G172" i="21"/>
  <c r="F173" i="21"/>
  <c r="G175" i="26" s="1"/>
  <c r="V173" i="21"/>
  <c r="W175" i="26" s="1"/>
  <c r="Q174" i="21"/>
  <c r="R176" i="26" s="1"/>
  <c r="L175" i="21"/>
  <c r="M177" i="26" s="1"/>
  <c r="G176" i="21"/>
  <c r="B177" i="21"/>
  <c r="C179" i="26" s="1"/>
  <c r="R177" i="21"/>
  <c r="S179" i="26" s="1"/>
  <c r="I178" i="21"/>
  <c r="T178" i="21"/>
  <c r="U180" i="26" s="1"/>
  <c r="H179" i="21"/>
  <c r="T179" i="21"/>
  <c r="U181" i="26" s="1"/>
  <c r="G180" i="21"/>
  <c r="O180" i="21"/>
  <c r="P182" i="26" s="1"/>
  <c r="B181" i="21"/>
  <c r="C183" i="26" s="1"/>
  <c r="J181" i="21"/>
  <c r="K183" i="26" s="1"/>
  <c r="R181" i="21"/>
  <c r="S183" i="26" s="1"/>
  <c r="E182" i="21"/>
  <c r="F184" i="26" s="1"/>
  <c r="M182" i="21"/>
  <c r="U182" i="21"/>
  <c r="V184" i="26" s="1"/>
  <c r="H183" i="21"/>
  <c r="P183" i="21"/>
  <c r="Q185" i="26" s="1"/>
  <c r="C184" i="21"/>
  <c r="D186" i="26" s="1"/>
  <c r="K184" i="21"/>
  <c r="L186" i="26" s="1"/>
  <c r="S184" i="21"/>
  <c r="T186" i="26" s="1"/>
  <c r="F185" i="21"/>
  <c r="G187" i="26" s="1"/>
  <c r="N185" i="21"/>
  <c r="V185" i="21"/>
  <c r="W187" i="26" s="1"/>
  <c r="I186" i="21"/>
  <c r="Q186" i="21"/>
  <c r="R188" i="26" s="1"/>
  <c r="D187" i="21"/>
  <c r="E189" i="26" s="1"/>
  <c r="L187" i="21"/>
  <c r="M189" i="26" s="1"/>
  <c r="T187" i="21"/>
  <c r="U189" i="26" s="1"/>
  <c r="G188" i="21"/>
  <c r="O188" i="21"/>
  <c r="P190" i="26" s="1"/>
  <c r="B189" i="21"/>
  <c r="C191" i="26" s="1"/>
  <c r="J189" i="21"/>
  <c r="K191" i="26" s="1"/>
  <c r="R189" i="21"/>
  <c r="S191" i="26" s="1"/>
  <c r="E190" i="21"/>
  <c r="F192" i="26" s="1"/>
  <c r="M190" i="21"/>
  <c r="U190" i="21"/>
  <c r="V192" i="26" s="1"/>
  <c r="H191" i="21"/>
  <c r="P191" i="21"/>
  <c r="Q193" i="26" s="1"/>
  <c r="C192" i="21"/>
  <c r="D194" i="26" s="1"/>
  <c r="K192" i="21"/>
  <c r="L194" i="26" s="1"/>
  <c r="S192" i="21"/>
  <c r="T194" i="26" s="1"/>
  <c r="F193" i="21"/>
  <c r="G195" i="26" s="1"/>
  <c r="N193" i="21"/>
  <c r="V193" i="21"/>
  <c r="W195" i="26" s="1"/>
  <c r="I194" i="21"/>
  <c r="Q194" i="21"/>
  <c r="R196" i="26" s="1"/>
  <c r="D195" i="21"/>
  <c r="E197" i="26" s="1"/>
  <c r="L195" i="21"/>
  <c r="M197" i="26" s="1"/>
  <c r="T195" i="21"/>
  <c r="U197" i="26" s="1"/>
  <c r="G196" i="21"/>
  <c r="O196" i="21"/>
  <c r="P198" i="26" s="1"/>
  <c r="B197" i="21"/>
  <c r="C199" i="26" s="1"/>
  <c r="J197" i="21"/>
  <c r="K199" i="26" s="1"/>
  <c r="R197" i="21"/>
  <c r="S199" i="26" s="1"/>
  <c r="E198" i="21"/>
  <c r="F200" i="26" s="1"/>
  <c r="M198" i="21"/>
  <c r="U198" i="21"/>
  <c r="V200" i="26" s="1"/>
  <c r="H199" i="21"/>
  <c r="P199" i="21"/>
  <c r="Q201" i="26" s="1"/>
  <c r="C200" i="21"/>
  <c r="D202" i="26" s="1"/>
  <c r="K200" i="21"/>
  <c r="L202" i="26" s="1"/>
  <c r="S200" i="21"/>
  <c r="T202" i="26" s="1"/>
  <c r="F201" i="21"/>
  <c r="G203" i="26" s="1"/>
  <c r="N201" i="21"/>
  <c r="V201" i="21"/>
  <c r="W203" i="26" s="1"/>
  <c r="I202" i="21"/>
  <c r="Q202" i="21"/>
  <c r="R204" i="26" s="1"/>
  <c r="D203" i="21"/>
  <c r="E205" i="26" s="1"/>
  <c r="L203" i="21"/>
  <c r="M205" i="26" s="1"/>
  <c r="T203" i="21"/>
  <c r="U205" i="26" s="1"/>
  <c r="G204" i="21"/>
  <c r="O204" i="21"/>
  <c r="P206" i="26" s="1"/>
  <c r="B205" i="21"/>
  <c r="C207" i="26" s="1"/>
  <c r="J205" i="21"/>
  <c r="K207" i="26" s="1"/>
  <c r="R205" i="21"/>
  <c r="S207" i="26" s="1"/>
  <c r="E206" i="21"/>
  <c r="F208" i="26" s="1"/>
  <c r="M206" i="21"/>
  <c r="U206" i="21"/>
  <c r="V208" i="26" s="1"/>
  <c r="H207" i="21"/>
  <c r="P207" i="21"/>
  <c r="Q209" i="26" s="1"/>
  <c r="C208" i="21"/>
  <c r="D210" i="26" s="1"/>
  <c r="K208" i="21"/>
  <c r="L210" i="26" s="1"/>
  <c r="S208" i="21"/>
  <c r="T210" i="26" s="1"/>
  <c r="F209" i="21"/>
  <c r="G211" i="26" s="1"/>
  <c r="N209" i="21"/>
  <c r="V209" i="21"/>
  <c r="W211" i="26" s="1"/>
  <c r="I210" i="21"/>
  <c r="Q210" i="21"/>
  <c r="R212" i="26" s="1"/>
  <c r="D211" i="21"/>
  <c r="E213" i="26" s="1"/>
  <c r="L211" i="21"/>
  <c r="M213" i="26" s="1"/>
  <c r="T211" i="21"/>
  <c r="U213" i="26" s="1"/>
  <c r="G212" i="21"/>
  <c r="O212" i="21"/>
  <c r="P214" i="26" s="1"/>
  <c r="B213" i="21"/>
  <c r="C215" i="26" s="1"/>
  <c r="J213" i="21"/>
  <c r="K215" i="26" s="1"/>
  <c r="R213" i="21"/>
  <c r="S215" i="26" s="1"/>
  <c r="E214" i="21"/>
  <c r="F216" i="26" s="1"/>
  <c r="M214" i="21"/>
  <c r="U214" i="21"/>
  <c r="V216" i="26" s="1"/>
  <c r="H215" i="21"/>
  <c r="P215" i="21"/>
  <c r="Q217" i="26" s="1"/>
  <c r="C216" i="21"/>
  <c r="D218" i="26" s="1"/>
  <c r="K216" i="21"/>
  <c r="L218" i="26" s="1"/>
  <c r="S216" i="21"/>
  <c r="T218" i="26" s="1"/>
  <c r="F217" i="21"/>
  <c r="G219" i="26" s="1"/>
  <c r="N217" i="21"/>
  <c r="V217" i="21"/>
  <c r="W219" i="26" s="1"/>
  <c r="I218" i="21"/>
  <c r="Q218" i="21"/>
  <c r="R220" i="26" s="1"/>
  <c r="D219" i="21"/>
  <c r="E221" i="26" s="1"/>
  <c r="L219" i="21"/>
  <c r="M221" i="26" s="1"/>
  <c r="T219" i="21"/>
  <c r="U221" i="26" s="1"/>
  <c r="G220" i="21"/>
  <c r="O220" i="21"/>
  <c r="P222" i="26" s="1"/>
  <c r="V220" i="21"/>
  <c r="W222" i="26" s="1"/>
  <c r="F221" i="21"/>
  <c r="G223" i="26" s="1"/>
  <c r="K221" i="21"/>
  <c r="L223" i="26" s="1"/>
  <c r="O221" i="21"/>
  <c r="P223" i="26" s="1"/>
  <c r="S221" i="21"/>
  <c r="T223" i="26" s="1"/>
  <c r="B222" i="21"/>
  <c r="C224" i="26" s="1"/>
  <c r="F222" i="21"/>
  <c r="G224" i="26" s="1"/>
  <c r="J222" i="21"/>
  <c r="K224" i="26" s="1"/>
  <c r="N222" i="21"/>
  <c r="R222" i="21"/>
  <c r="S224" i="26" s="1"/>
  <c r="V222" i="21"/>
  <c r="W224" i="26" s="1"/>
  <c r="E223" i="21"/>
  <c r="F225" i="26" s="1"/>
  <c r="I223" i="21"/>
  <c r="M223" i="21"/>
  <c r="Q223" i="21"/>
  <c r="R225" i="26" s="1"/>
  <c r="U223" i="21"/>
  <c r="V225" i="26" s="1"/>
  <c r="D224" i="21"/>
  <c r="E226" i="26" s="1"/>
  <c r="H224" i="21"/>
  <c r="L224" i="21"/>
  <c r="M226" i="26" s="1"/>
  <c r="P224" i="21"/>
  <c r="Q226" i="26" s="1"/>
  <c r="T224" i="21"/>
  <c r="U226" i="26" s="1"/>
  <c r="C225" i="21"/>
  <c r="D227" i="26" s="1"/>
  <c r="G225" i="21"/>
  <c r="K225" i="21"/>
  <c r="L227" i="26" s="1"/>
  <c r="O225" i="21"/>
  <c r="P227" i="26" s="1"/>
  <c r="S225" i="21"/>
  <c r="T227" i="26" s="1"/>
  <c r="B226" i="21"/>
  <c r="C228" i="26" s="1"/>
  <c r="F226" i="21"/>
  <c r="G228" i="26" s="1"/>
  <c r="J226" i="21"/>
  <c r="K228" i="26" s="1"/>
  <c r="N226" i="21"/>
  <c r="R226" i="21"/>
  <c r="S228" i="26" s="1"/>
  <c r="V226" i="21"/>
  <c r="W228" i="26" s="1"/>
  <c r="E227" i="21"/>
  <c r="F229" i="26" s="1"/>
  <c r="I227" i="21"/>
  <c r="M227" i="21"/>
  <c r="Q227" i="21"/>
  <c r="R229" i="26" s="1"/>
  <c r="U227" i="21"/>
  <c r="V229" i="26" s="1"/>
  <c r="D228" i="21"/>
  <c r="E230" i="26" s="1"/>
  <c r="H228" i="21"/>
  <c r="L228" i="21"/>
  <c r="M230" i="26" s="1"/>
  <c r="P228" i="21"/>
  <c r="Q230" i="26" s="1"/>
  <c r="T228" i="21"/>
  <c r="U230" i="26" s="1"/>
  <c r="C229" i="21"/>
  <c r="D231" i="26" s="1"/>
  <c r="G229" i="21"/>
  <c r="K229" i="21"/>
  <c r="L231" i="26" s="1"/>
  <c r="O229" i="21"/>
  <c r="P231" i="26" s="1"/>
  <c r="S229" i="21"/>
  <c r="T231" i="26" s="1"/>
  <c r="B230" i="21"/>
  <c r="C232" i="26" s="1"/>
  <c r="F230" i="21"/>
  <c r="G232" i="26" s="1"/>
  <c r="J230" i="21"/>
  <c r="K232" i="26" s="1"/>
  <c r="N230" i="21"/>
  <c r="R230" i="21"/>
  <c r="S232" i="26" s="1"/>
  <c r="V230" i="21"/>
  <c r="W232" i="26" s="1"/>
  <c r="E231" i="21"/>
  <c r="F233" i="26" s="1"/>
  <c r="I231" i="21"/>
  <c r="M231" i="21"/>
  <c r="Q231" i="21"/>
  <c r="R233" i="26" s="1"/>
  <c r="U231" i="21"/>
  <c r="V233" i="26" s="1"/>
  <c r="D232" i="21"/>
  <c r="E234" i="26" s="1"/>
  <c r="H232" i="21"/>
  <c r="L232" i="21"/>
  <c r="M234" i="26" s="1"/>
  <c r="P232" i="21"/>
  <c r="Q234" i="26" s="1"/>
  <c r="T232" i="21"/>
  <c r="U234" i="26" s="1"/>
  <c r="C233" i="21"/>
  <c r="D235" i="26" s="1"/>
  <c r="G233" i="21"/>
  <c r="K233" i="21"/>
  <c r="L235" i="26" s="1"/>
  <c r="O233" i="21"/>
  <c r="P235" i="26" s="1"/>
  <c r="S233" i="21"/>
  <c r="T235" i="26" s="1"/>
  <c r="B234" i="21"/>
  <c r="C236" i="26" s="1"/>
  <c r="F234" i="21"/>
  <c r="G236" i="26" s="1"/>
  <c r="J234" i="21"/>
  <c r="K236" i="26" s="1"/>
  <c r="N234" i="21"/>
  <c r="R234" i="21"/>
  <c r="S236" i="26" s="1"/>
  <c r="V234" i="21"/>
  <c r="W236" i="26" s="1"/>
  <c r="E235" i="21"/>
  <c r="F237" i="26" s="1"/>
  <c r="I235" i="21"/>
  <c r="M235" i="21"/>
  <c r="Q235" i="21"/>
  <c r="R237" i="26" s="1"/>
  <c r="U235" i="21"/>
  <c r="V237" i="26" s="1"/>
  <c r="D236" i="21"/>
  <c r="E238" i="26" s="1"/>
  <c r="H236" i="21"/>
  <c r="L236" i="21"/>
  <c r="M238" i="26" s="1"/>
  <c r="P236" i="21"/>
  <c r="Q238" i="26" s="1"/>
  <c r="T236" i="21"/>
  <c r="U238" i="26" s="1"/>
  <c r="C237" i="21"/>
  <c r="D239" i="26" s="1"/>
  <c r="G237" i="21"/>
  <c r="K237" i="21"/>
  <c r="L239" i="26" s="1"/>
  <c r="O237" i="21"/>
  <c r="P239" i="26" s="1"/>
  <c r="S237" i="21"/>
  <c r="T239" i="26" s="1"/>
  <c r="B238" i="21"/>
  <c r="C240" i="26" s="1"/>
  <c r="F238" i="21"/>
  <c r="G240" i="26" s="1"/>
  <c r="J238" i="21"/>
  <c r="K240" i="26" s="1"/>
  <c r="N238" i="21"/>
  <c r="R238" i="21"/>
  <c r="S240" i="26" s="1"/>
  <c r="V238" i="21"/>
  <c r="W240" i="26" s="1"/>
  <c r="E239" i="21"/>
  <c r="F241" i="26" s="1"/>
  <c r="I239" i="21"/>
  <c r="M239" i="21"/>
  <c r="Q239" i="21"/>
  <c r="R241" i="26" s="1"/>
  <c r="U239" i="21"/>
  <c r="V241" i="26" s="1"/>
  <c r="D240" i="21"/>
  <c r="E242" i="26" s="1"/>
  <c r="H240" i="21"/>
  <c r="L240" i="21"/>
  <c r="M242" i="26" s="1"/>
  <c r="P240" i="21"/>
  <c r="Q242" i="26" s="1"/>
  <c r="T240" i="21"/>
  <c r="U242" i="26" s="1"/>
  <c r="C241" i="21"/>
  <c r="D243" i="26" s="1"/>
  <c r="G241" i="21"/>
  <c r="K241" i="21"/>
  <c r="L243" i="26" s="1"/>
  <c r="O241" i="21"/>
  <c r="P243" i="26" s="1"/>
  <c r="S241" i="21"/>
  <c r="T243" i="26" s="1"/>
  <c r="B242" i="21"/>
  <c r="C244" i="26" s="1"/>
  <c r="F242" i="21"/>
  <c r="G244" i="26" s="1"/>
  <c r="J242" i="21"/>
  <c r="K244" i="26" s="1"/>
  <c r="N242" i="21"/>
  <c r="R242" i="21"/>
  <c r="S244" i="26" s="1"/>
  <c r="V242" i="21"/>
  <c r="W244" i="26" s="1"/>
  <c r="E243" i="21"/>
  <c r="F245" i="26" s="1"/>
  <c r="I243" i="21"/>
  <c r="M243" i="21"/>
  <c r="Q243" i="21"/>
  <c r="R245" i="26" s="1"/>
  <c r="U243" i="21"/>
  <c r="V245" i="26" s="1"/>
  <c r="D244" i="21"/>
  <c r="E246" i="26" s="1"/>
  <c r="H244" i="21"/>
  <c r="L244" i="21"/>
  <c r="M246" i="26" s="1"/>
  <c r="P244" i="21"/>
  <c r="Q246" i="26" s="1"/>
  <c r="T244" i="21"/>
  <c r="U246" i="26" s="1"/>
  <c r="C245" i="21"/>
  <c r="D247" i="26" s="1"/>
  <c r="G245" i="21"/>
  <c r="K245" i="21"/>
  <c r="L247" i="26" s="1"/>
  <c r="O245" i="21"/>
  <c r="P247" i="26" s="1"/>
  <c r="S245" i="21"/>
  <c r="T247" i="26" s="1"/>
  <c r="B246" i="21"/>
  <c r="C248" i="26" s="1"/>
  <c r="F246" i="21"/>
  <c r="G248" i="26" s="1"/>
  <c r="J246" i="21"/>
  <c r="K248" i="26" s="1"/>
  <c r="N246" i="21"/>
  <c r="R246" i="21"/>
  <c r="S248" i="26" s="1"/>
  <c r="V246" i="21"/>
  <c r="W248" i="26" s="1"/>
  <c r="E247" i="21"/>
  <c r="F249" i="26" s="1"/>
  <c r="I247" i="21"/>
  <c r="M247" i="21"/>
  <c r="Q247" i="21"/>
  <c r="R249" i="26" s="1"/>
  <c r="U247" i="21"/>
  <c r="V249" i="26" s="1"/>
  <c r="D248" i="21"/>
  <c r="E250" i="26" s="1"/>
  <c r="H248" i="21"/>
  <c r="L248" i="21"/>
  <c r="M250" i="26" s="1"/>
  <c r="P248" i="21"/>
  <c r="Q250" i="26" s="1"/>
  <c r="T248" i="21"/>
  <c r="U250" i="26" s="1"/>
  <c r="C249" i="21"/>
  <c r="D251" i="26" s="1"/>
  <c r="G249" i="21"/>
  <c r="K249" i="21"/>
  <c r="L251" i="26" s="1"/>
  <c r="O249" i="21"/>
  <c r="P251" i="26" s="1"/>
  <c r="S249" i="21"/>
  <c r="T251" i="26" s="1"/>
  <c r="B250" i="21"/>
  <c r="C252" i="26" s="1"/>
  <c r="F250" i="21"/>
  <c r="G252" i="26" s="1"/>
  <c r="J250" i="21"/>
  <c r="K252" i="26" s="1"/>
  <c r="N250" i="21"/>
  <c r="R250" i="21"/>
  <c r="S252" i="26" s="1"/>
  <c r="V250" i="21"/>
  <c r="W252" i="26" s="1"/>
  <c r="E251" i="21"/>
  <c r="F253" i="26" s="1"/>
  <c r="I251" i="21"/>
  <c r="M251" i="21"/>
  <c r="Q251" i="21"/>
  <c r="R253" i="26" s="1"/>
  <c r="U251" i="21"/>
  <c r="V253" i="26" s="1"/>
  <c r="D252" i="21"/>
  <c r="E254" i="26" s="1"/>
  <c r="H252" i="21"/>
  <c r="L252" i="21"/>
  <c r="M254" i="26" s="1"/>
  <c r="P252" i="21"/>
  <c r="Q254" i="26" s="1"/>
  <c r="T252" i="21"/>
  <c r="U254" i="26" s="1"/>
  <c r="C253" i="21"/>
  <c r="D255" i="26" s="1"/>
  <c r="G253" i="21"/>
  <c r="K253" i="21"/>
  <c r="L255" i="26" s="1"/>
  <c r="O253" i="21"/>
  <c r="P255" i="26" s="1"/>
  <c r="N63" i="21"/>
  <c r="P91" i="21"/>
  <c r="Q93" i="26" s="1"/>
  <c r="T100" i="21"/>
  <c r="U102" i="26" s="1"/>
  <c r="V106" i="21"/>
  <c r="W108" i="26" s="1"/>
  <c r="C113" i="21"/>
  <c r="D115" i="26" s="1"/>
  <c r="E119" i="21"/>
  <c r="F121" i="26" s="1"/>
  <c r="V123" i="21"/>
  <c r="W125" i="26" s="1"/>
  <c r="D126" i="21"/>
  <c r="E128" i="26" s="1"/>
  <c r="F128" i="21"/>
  <c r="G130" i="26" s="1"/>
  <c r="V129" i="21"/>
  <c r="W131" i="26" s="1"/>
  <c r="L131" i="21"/>
  <c r="M133" i="26" s="1"/>
  <c r="B133" i="21"/>
  <c r="C135" i="26" s="1"/>
  <c r="M134" i="21"/>
  <c r="C136" i="21"/>
  <c r="D138" i="26" s="1"/>
  <c r="N137" i="21"/>
  <c r="D139" i="21"/>
  <c r="E141" i="26" s="1"/>
  <c r="O140" i="21"/>
  <c r="P142" i="26" s="1"/>
  <c r="E142" i="21"/>
  <c r="F144" i="26" s="1"/>
  <c r="P143" i="21"/>
  <c r="Q145" i="26" s="1"/>
  <c r="F145" i="21"/>
  <c r="G147" i="26" s="1"/>
  <c r="Q146" i="21"/>
  <c r="R148" i="26" s="1"/>
  <c r="G148" i="21"/>
  <c r="R149" i="21"/>
  <c r="S151" i="26" s="1"/>
  <c r="H151" i="21"/>
  <c r="S152" i="21"/>
  <c r="T154" i="26" s="1"/>
  <c r="I154" i="21"/>
  <c r="T155" i="21"/>
  <c r="U157" i="26" s="1"/>
  <c r="J157" i="21"/>
  <c r="K159" i="26" s="1"/>
  <c r="U158" i="21"/>
  <c r="V160" i="26" s="1"/>
  <c r="K160" i="21"/>
  <c r="L162" i="26" s="1"/>
  <c r="V161" i="21"/>
  <c r="W163" i="26" s="1"/>
  <c r="L163" i="21"/>
  <c r="M165" i="26" s="1"/>
  <c r="B165" i="21"/>
  <c r="C167" i="26" s="1"/>
  <c r="M166" i="21"/>
  <c r="C168" i="21"/>
  <c r="D170" i="26" s="1"/>
  <c r="N169" i="21"/>
  <c r="D171" i="21"/>
  <c r="E173" i="26" s="1"/>
  <c r="O172" i="21"/>
  <c r="P174" i="26" s="1"/>
  <c r="J173" i="21"/>
  <c r="K175" i="26" s="1"/>
  <c r="E174" i="21"/>
  <c r="F176" i="26" s="1"/>
  <c r="U174" i="21"/>
  <c r="V176" i="26" s="1"/>
  <c r="P175" i="21"/>
  <c r="Q177" i="26" s="1"/>
  <c r="K176" i="21"/>
  <c r="L178" i="26" s="1"/>
  <c r="F177" i="21"/>
  <c r="G179" i="26" s="1"/>
  <c r="V177" i="21"/>
  <c r="W179" i="26" s="1"/>
  <c r="L178" i="21"/>
  <c r="M180" i="26" s="1"/>
  <c r="U178" i="21"/>
  <c r="V180" i="26" s="1"/>
  <c r="L179" i="21"/>
  <c r="M181" i="26" s="1"/>
  <c r="B180" i="21"/>
  <c r="C182" i="26" s="1"/>
  <c r="J180" i="21"/>
  <c r="K182" i="26" s="1"/>
  <c r="R180" i="21"/>
  <c r="S182" i="26" s="1"/>
  <c r="E181" i="21"/>
  <c r="F183" i="26" s="1"/>
  <c r="M181" i="21"/>
  <c r="U181" i="21"/>
  <c r="V183" i="26" s="1"/>
  <c r="H182" i="21"/>
  <c r="P182" i="21"/>
  <c r="Q184" i="26" s="1"/>
  <c r="C183" i="21"/>
  <c r="D185" i="26" s="1"/>
  <c r="K183" i="21"/>
  <c r="L185" i="26" s="1"/>
  <c r="S183" i="21"/>
  <c r="T185" i="26" s="1"/>
  <c r="F184" i="21"/>
  <c r="G186" i="26" s="1"/>
  <c r="N184" i="21"/>
  <c r="V184" i="21"/>
  <c r="W186" i="26" s="1"/>
  <c r="I185" i="21"/>
  <c r="Q185" i="21"/>
  <c r="R187" i="26" s="1"/>
  <c r="D186" i="21"/>
  <c r="E188" i="26" s="1"/>
  <c r="L186" i="21"/>
  <c r="M188" i="26" s="1"/>
  <c r="T186" i="21"/>
  <c r="U188" i="26" s="1"/>
  <c r="G187" i="21"/>
  <c r="O187" i="21"/>
  <c r="P189" i="26" s="1"/>
  <c r="B188" i="21"/>
  <c r="C190" i="26" s="1"/>
  <c r="J188" i="21"/>
  <c r="K190" i="26" s="1"/>
  <c r="R188" i="21"/>
  <c r="S190" i="26" s="1"/>
  <c r="E189" i="21"/>
  <c r="F191" i="26" s="1"/>
  <c r="M189" i="21"/>
  <c r="U189" i="21"/>
  <c r="V191" i="26" s="1"/>
  <c r="H190" i="21"/>
  <c r="P190" i="21"/>
  <c r="Q192" i="26" s="1"/>
  <c r="C191" i="21"/>
  <c r="D193" i="26" s="1"/>
  <c r="K191" i="21"/>
  <c r="L193" i="26" s="1"/>
  <c r="S191" i="21"/>
  <c r="T193" i="26" s="1"/>
  <c r="F192" i="21"/>
  <c r="G194" i="26" s="1"/>
  <c r="N192" i="21"/>
  <c r="V192" i="21"/>
  <c r="W194" i="26" s="1"/>
  <c r="I193" i="21"/>
  <c r="Q193" i="21"/>
  <c r="R195" i="26" s="1"/>
  <c r="D194" i="21"/>
  <c r="E196" i="26" s="1"/>
  <c r="L194" i="21"/>
  <c r="M196" i="26" s="1"/>
  <c r="T194" i="21"/>
  <c r="U196" i="26" s="1"/>
  <c r="G195" i="21"/>
  <c r="O195" i="21"/>
  <c r="P197" i="26" s="1"/>
  <c r="B196" i="21"/>
  <c r="C198" i="26" s="1"/>
  <c r="J196" i="21"/>
  <c r="K198" i="26" s="1"/>
  <c r="R196" i="21"/>
  <c r="S198" i="26" s="1"/>
  <c r="E197" i="21"/>
  <c r="F199" i="26" s="1"/>
  <c r="M197" i="21"/>
  <c r="U197" i="21"/>
  <c r="V199" i="26" s="1"/>
  <c r="H198" i="21"/>
  <c r="P198" i="21"/>
  <c r="Q200" i="26" s="1"/>
  <c r="C199" i="21"/>
  <c r="D201" i="26" s="1"/>
  <c r="K199" i="21"/>
  <c r="L201" i="26" s="1"/>
  <c r="S199" i="21"/>
  <c r="T201" i="26" s="1"/>
  <c r="F200" i="21"/>
  <c r="G202" i="26" s="1"/>
  <c r="N200" i="21"/>
  <c r="V200" i="21"/>
  <c r="W202" i="26" s="1"/>
  <c r="I201" i="21"/>
  <c r="Q201" i="21"/>
  <c r="R203" i="26" s="1"/>
  <c r="D202" i="21"/>
  <c r="E204" i="26" s="1"/>
  <c r="L202" i="21"/>
  <c r="M204" i="26" s="1"/>
  <c r="T202" i="21"/>
  <c r="U204" i="26" s="1"/>
  <c r="G203" i="21"/>
  <c r="O203" i="21"/>
  <c r="P205" i="26" s="1"/>
  <c r="B204" i="21"/>
  <c r="C206" i="26" s="1"/>
  <c r="J204" i="21"/>
  <c r="K206" i="26" s="1"/>
  <c r="R204" i="21"/>
  <c r="S206" i="26" s="1"/>
  <c r="E205" i="21"/>
  <c r="F207" i="26" s="1"/>
  <c r="M205" i="21"/>
  <c r="U205" i="21"/>
  <c r="V207" i="26" s="1"/>
  <c r="H206" i="21"/>
  <c r="P206" i="21"/>
  <c r="Q208" i="26" s="1"/>
  <c r="C207" i="21"/>
  <c r="D209" i="26" s="1"/>
  <c r="K207" i="21"/>
  <c r="L209" i="26" s="1"/>
  <c r="S207" i="21"/>
  <c r="T209" i="26" s="1"/>
  <c r="F208" i="21"/>
  <c r="G210" i="26" s="1"/>
  <c r="N208" i="21"/>
  <c r="V208" i="21"/>
  <c r="W210" i="26" s="1"/>
  <c r="I209" i="21"/>
  <c r="Q209" i="21"/>
  <c r="R211" i="26" s="1"/>
  <c r="D210" i="21"/>
  <c r="E212" i="26" s="1"/>
  <c r="L210" i="21"/>
  <c r="M212" i="26" s="1"/>
  <c r="T210" i="21"/>
  <c r="U212" i="26" s="1"/>
  <c r="G211" i="21"/>
  <c r="O211" i="21"/>
  <c r="P213" i="26" s="1"/>
  <c r="B212" i="21"/>
  <c r="C214" i="26" s="1"/>
  <c r="J212" i="21"/>
  <c r="K214" i="26" s="1"/>
  <c r="R212" i="21"/>
  <c r="S214" i="26" s="1"/>
  <c r="E213" i="21"/>
  <c r="F215" i="26" s="1"/>
  <c r="M213" i="21"/>
  <c r="U213" i="21"/>
  <c r="V215" i="26" s="1"/>
  <c r="H214" i="21"/>
  <c r="P214" i="21"/>
  <c r="Q216" i="26" s="1"/>
  <c r="C215" i="21"/>
  <c r="D217" i="26" s="1"/>
  <c r="K215" i="21"/>
  <c r="L217" i="26" s="1"/>
  <c r="S215" i="21"/>
  <c r="T217" i="26" s="1"/>
  <c r="F216" i="21"/>
  <c r="G218" i="26" s="1"/>
  <c r="N216" i="21"/>
  <c r="V216" i="21"/>
  <c r="W218" i="26" s="1"/>
  <c r="I217" i="21"/>
  <c r="Q217" i="21"/>
  <c r="R219" i="26" s="1"/>
  <c r="D218" i="21"/>
  <c r="E220" i="26" s="1"/>
  <c r="L218" i="21"/>
  <c r="M220" i="26" s="1"/>
  <c r="T218" i="21"/>
  <c r="U220" i="26" s="1"/>
  <c r="G219" i="21"/>
  <c r="O219" i="21"/>
  <c r="P221" i="26" s="1"/>
  <c r="B220" i="21"/>
  <c r="C222" i="26" s="1"/>
  <c r="J220" i="21"/>
  <c r="K222" i="26" s="1"/>
  <c r="R220" i="21"/>
  <c r="S222" i="26" s="1"/>
  <c r="B221" i="21"/>
  <c r="C223" i="26" s="1"/>
  <c r="G221" i="21"/>
  <c r="L221" i="21"/>
  <c r="M223" i="26" s="1"/>
  <c r="P221" i="21"/>
  <c r="Q223" i="26" s="1"/>
  <c r="T221" i="21"/>
  <c r="U223" i="26" s="1"/>
  <c r="C222" i="21"/>
  <c r="D224" i="26" s="1"/>
  <c r="G222" i="21"/>
  <c r="K222" i="21"/>
  <c r="L224" i="26" s="1"/>
  <c r="O222" i="21"/>
  <c r="P224" i="26" s="1"/>
  <c r="S222" i="21"/>
  <c r="T224" i="26" s="1"/>
  <c r="B223" i="21"/>
  <c r="C225" i="26" s="1"/>
  <c r="F223" i="21"/>
  <c r="G225" i="26" s="1"/>
  <c r="J223" i="21"/>
  <c r="K225" i="26" s="1"/>
  <c r="N223" i="21"/>
  <c r="R223" i="21"/>
  <c r="S225" i="26" s="1"/>
  <c r="V223" i="21"/>
  <c r="W225" i="26" s="1"/>
  <c r="E224" i="21"/>
  <c r="F226" i="26" s="1"/>
  <c r="I224" i="21"/>
  <c r="M224" i="21"/>
  <c r="Q224" i="21"/>
  <c r="R226" i="26" s="1"/>
  <c r="U224" i="21"/>
  <c r="V226" i="26" s="1"/>
  <c r="D225" i="21"/>
  <c r="E227" i="26" s="1"/>
  <c r="H225" i="21"/>
  <c r="L225" i="21"/>
  <c r="M227" i="26" s="1"/>
  <c r="P225" i="21"/>
  <c r="Q227" i="26" s="1"/>
  <c r="T225" i="21"/>
  <c r="U227" i="26" s="1"/>
  <c r="C226" i="21"/>
  <c r="D228" i="26" s="1"/>
  <c r="G226" i="21"/>
  <c r="K226" i="21"/>
  <c r="L228" i="26" s="1"/>
  <c r="O226" i="21"/>
  <c r="P228" i="26" s="1"/>
  <c r="S226" i="21"/>
  <c r="T228" i="26" s="1"/>
  <c r="B227" i="21"/>
  <c r="C229" i="26" s="1"/>
  <c r="F227" i="21"/>
  <c r="G229" i="26" s="1"/>
  <c r="J227" i="21"/>
  <c r="K229" i="26" s="1"/>
  <c r="N227" i="21"/>
  <c r="R227" i="21"/>
  <c r="S229" i="26" s="1"/>
  <c r="V227" i="21"/>
  <c r="W229" i="26" s="1"/>
  <c r="E228" i="21"/>
  <c r="F230" i="26" s="1"/>
  <c r="I228" i="21"/>
  <c r="M228" i="21"/>
  <c r="Q228" i="21"/>
  <c r="R230" i="26" s="1"/>
  <c r="U228" i="21"/>
  <c r="V230" i="26" s="1"/>
  <c r="D229" i="21"/>
  <c r="E231" i="26" s="1"/>
  <c r="H229" i="21"/>
  <c r="L229" i="21"/>
  <c r="M231" i="26" s="1"/>
  <c r="P229" i="21"/>
  <c r="Q231" i="26" s="1"/>
  <c r="T229" i="21"/>
  <c r="U231" i="26" s="1"/>
  <c r="C230" i="21"/>
  <c r="D232" i="26" s="1"/>
  <c r="G230" i="21"/>
  <c r="K230" i="21"/>
  <c r="L232" i="26" s="1"/>
  <c r="O230" i="21"/>
  <c r="P232" i="26" s="1"/>
  <c r="S230" i="21"/>
  <c r="T232" i="26" s="1"/>
  <c r="B231" i="21"/>
  <c r="C233" i="26" s="1"/>
  <c r="F231" i="21"/>
  <c r="G233" i="26" s="1"/>
  <c r="J231" i="21"/>
  <c r="K233" i="26" s="1"/>
  <c r="N231" i="21"/>
  <c r="R231" i="21"/>
  <c r="S233" i="26" s="1"/>
  <c r="V231" i="21"/>
  <c r="W233" i="26" s="1"/>
  <c r="E232" i="21"/>
  <c r="F234" i="26" s="1"/>
  <c r="I232" i="21"/>
  <c r="M232" i="21"/>
  <c r="Q232" i="21"/>
  <c r="R234" i="26" s="1"/>
  <c r="U232" i="21"/>
  <c r="V234" i="26" s="1"/>
  <c r="D233" i="21"/>
  <c r="E235" i="26" s="1"/>
  <c r="H233" i="21"/>
  <c r="L233" i="21"/>
  <c r="M235" i="26" s="1"/>
  <c r="P233" i="21"/>
  <c r="Q235" i="26" s="1"/>
  <c r="T233" i="21"/>
  <c r="U235" i="26" s="1"/>
  <c r="C234" i="21"/>
  <c r="D236" i="26" s="1"/>
  <c r="G234" i="21"/>
  <c r="K234" i="21"/>
  <c r="L236" i="26" s="1"/>
  <c r="O234" i="21"/>
  <c r="P236" i="26" s="1"/>
  <c r="S234" i="21"/>
  <c r="T236" i="26" s="1"/>
  <c r="B235" i="21"/>
  <c r="C237" i="26" s="1"/>
  <c r="F235" i="21"/>
  <c r="G237" i="26" s="1"/>
  <c r="J235" i="21"/>
  <c r="K237" i="26" s="1"/>
  <c r="N235" i="21"/>
  <c r="R235" i="21"/>
  <c r="S237" i="26" s="1"/>
  <c r="V235" i="21"/>
  <c r="W237" i="26" s="1"/>
  <c r="E236" i="21"/>
  <c r="F238" i="26" s="1"/>
  <c r="I236" i="21"/>
  <c r="M236" i="21"/>
  <c r="Q236" i="21"/>
  <c r="R238" i="26" s="1"/>
  <c r="U236" i="21"/>
  <c r="V238" i="26" s="1"/>
  <c r="D237" i="21"/>
  <c r="E239" i="26" s="1"/>
  <c r="H237" i="21"/>
  <c r="L237" i="21"/>
  <c r="M239" i="26" s="1"/>
  <c r="P237" i="21"/>
  <c r="Q239" i="26" s="1"/>
  <c r="T237" i="21"/>
  <c r="U239" i="26" s="1"/>
  <c r="C238" i="21"/>
  <c r="D240" i="26" s="1"/>
  <c r="G238" i="21"/>
  <c r="K238" i="21"/>
  <c r="L240" i="26" s="1"/>
  <c r="O238" i="21"/>
  <c r="P240" i="26" s="1"/>
  <c r="S238" i="21"/>
  <c r="T240" i="26" s="1"/>
  <c r="B239" i="21"/>
  <c r="C241" i="26" s="1"/>
  <c r="F239" i="21"/>
  <c r="G241" i="26" s="1"/>
  <c r="J239" i="21"/>
  <c r="K241" i="26" s="1"/>
  <c r="N239" i="21"/>
  <c r="R239" i="21"/>
  <c r="S241" i="26" s="1"/>
  <c r="V239" i="21"/>
  <c r="W241" i="26" s="1"/>
  <c r="E240" i="21"/>
  <c r="F242" i="26" s="1"/>
  <c r="I240" i="21"/>
  <c r="M240" i="21"/>
  <c r="Q240" i="21"/>
  <c r="R242" i="26" s="1"/>
  <c r="U240" i="21"/>
  <c r="V242" i="26" s="1"/>
  <c r="D241" i="21"/>
  <c r="E243" i="26" s="1"/>
  <c r="H241" i="21"/>
  <c r="L241" i="21"/>
  <c r="M243" i="26" s="1"/>
  <c r="P241" i="21"/>
  <c r="Q243" i="26" s="1"/>
  <c r="T241" i="21"/>
  <c r="U243" i="26" s="1"/>
  <c r="C242" i="21"/>
  <c r="D244" i="26" s="1"/>
  <c r="G242" i="21"/>
  <c r="K242" i="21"/>
  <c r="L244" i="26" s="1"/>
  <c r="O242" i="21"/>
  <c r="P244" i="26" s="1"/>
  <c r="S242" i="21"/>
  <c r="T244" i="26" s="1"/>
  <c r="B243" i="21"/>
  <c r="C245" i="26" s="1"/>
  <c r="F243" i="21"/>
  <c r="G245" i="26" s="1"/>
  <c r="J243" i="21"/>
  <c r="K245" i="26" s="1"/>
  <c r="N243" i="21"/>
  <c r="R243" i="21"/>
  <c r="S245" i="26" s="1"/>
  <c r="V243" i="21"/>
  <c r="W245" i="26" s="1"/>
  <c r="E244" i="21"/>
  <c r="F246" i="26" s="1"/>
  <c r="I244" i="21"/>
  <c r="M244" i="21"/>
  <c r="Q244" i="21"/>
  <c r="R246" i="26" s="1"/>
  <c r="U244" i="21"/>
  <c r="V246" i="26" s="1"/>
  <c r="D245" i="21"/>
  <c r="E247" i="26" s="1"/>
  <c r="H245" i="21"/>
  <c r="L245" i="21"/>
  <c r="M247" i="26" s="1"/>
  <c r="P245" i="21"/>
  <c r="Q247" i="26" s="1"/>
  <c r="T245" i="21"/>
  <c r="U247" i="26" s="1"/>
  <c r="C246" i="21"/>
  <c r="D248" i="26" s="1"/>
  <c r="G246" i="21"/>
  <c r="K246" i="21"/>
  <c r="L248" i="26" s="1"/>
  <c r="O246" i="21"/>
  <c r="P248" i="26" s="1"/>
  <c r="S246" i="21"/>
  <c r="T248" i="26" s="1"/>
  <c r="B247" i="21"/>
  <c r="C249" i="26" s="1"/>
  <c r="F247" i="21"/>
  <c r="G249" i="26" s="1"/>
  <c r="J247" i="21"/>
  <c r="K249" i="26" s="1"/>
  <c r="N247" i="21"/>
  <c r="R247" i="21"/>
  <c r="S249" i="26" s="1"/>
  <c r="V247" i="21"/>
  <c r="W249" i="26" s="1"/>
  <c r="E248" i="21"/>
  <c r="F250" i="26" s="1"/>
  <c r="I248" i="21"/>
  <c r="M248" i="21"/>
  <c r="Q248" i="21"/>
  <c r="R250" i="26" s="1"/>
  <c r="U248" i="21"/>
  <c r="V250" i="26" s="1"/>
  <c r="D249" i="21"/>
  <c r="E251" i="26" s="1"/>
  <c r="H249" i="21"/>
  <c r="L249" i="21"/>
  <c r="M251" i="26" s="1"/>
  <c r="P249" i="21"/>
  <c r="Q251" i="26" s="1"/>
  <c r="T249" i="21"/>
  <c r="U251" i="26" s="1"/>
  <c r="C250" i="21"/>
  <c r="D252" i="26" s="1"/>
  <c r="G250" i="21"/>
  <c r="K250" i="21"/>
  <c r="L252" i="26" s="1"/>
  <c r="O250" i="21"/>
  <c r="P252" i="26" s="1"/>
  <c r="S250" i="21"/>
  <c r="T252" i="26" s="1"/>
  <c r="B251" i="21"/>
  <c r="C253" i="26" s="1"/>
  <c r="F251" i="21"/>
  <c r="G253" i="26" s="1"/>
  <c r="J251" i="21"/>
  <c r="K253" i="26" s="1"/>
  <c r="N251" i="21"/>
  <c r="R251" i="21"/>
  <c r="S253" i="26" s="1"/>
  <c r="V251" i="21"/>
  <c r="W253" i="26" s="1"/>
  <c r="E252" i="21"/>
  <c r="F254" i="26" s="1"/>
  <c r="I252" i="21"/>
  <c r="M252" i="21"/>
  <c r="Q252" i="21"/>
  <c r="R254" i="26" s="1"/>
  <c r="U252" i="21"/>
  <c r="V254" i="26" s="1"/>
  <c r="D253" i="21"/>
  <c r="E255" i="26" s="1"/>
  <c r="H253" i="21"/>
  <c r="L253" i="21"/>
  <c r="M255" i="26" s="1"/>
  <c r="P253" i="21"/>
  <c r="Q255" i="26" s="1"/>
  <c r="T253" i="21"/>
  <c r="U255" i="26" s="1"/>
  <c r="C254" i="21"/>
  <c r="D256" i="26" s="1"/>
  <c r="G254" i="21"/>
  <c r="K254" i="21"/>
  <c r="L256" i="26" s="1"/>
  <c r="O254" i="21"/>
  <c r="P256" i="26" s="1"/>
  <c r="S254" i="21"/>
  <c r="T256" i="26" s="1"/>
  <c r="B255" i="21"/>
  <c r="C257" i="26" s="1"/>
  <c r="F255" i="21"/>
  <c r="G257" i="26" s="1"/>
  <c r="J255" i="21"/>
  <c r="K257" i="26" s="1"/>
  <c r="N255" i="21"/>
  <c r="R255" i="21"/>
  <c r="S257" i="26" s="1"/>
  <c r="V255" i="21"/>
  <c r="W257" i="26" s="1"/>
  <c r="E256" i="21"/>
  <c r="F258" i="26" s="1"/>
  <c r="K73" i="21"/>
  <c r="L75" i="26" s="1"/>
  <c r="N114" i="21"/>
  <c r="O128" i="21"/>
  <c r="P130" i="26" s="1"/>
  <c r="U134" i="21"/>
  <c r="V136" i="26" s="1"/>
  <c r="B141" i="21"/>
  <c r="C143" i="26" s="1"/>
  <c r="D147" i="21"/>
  <c r="E149" i="26" s="1"/>
  <c r="F153" i="21"/>
  <c r="G155" i="26" s="1"/>
  <c r="H159" i="21"/>
  <c r="J165" i="21"/>
  <c r="K167" i="26" s="1"/>
  <c r="L171" i="21"/>
  <c r="M173" i="26" s="1"/>
  <c r="D175" i="21"/>
  <c r="E177" i="26" s="1"/>
  <c r="D178" i="21"/>
  <c r="E180" i="26" s="1"/>
  <c r="C180" i="21"/>
  <c r="D182" i="26" s="1"/>
  <c r="N181" i="21"/>
  <c r="D183" i="21"/>
  <c r="E185" i="26" s="1"/>
  <c r="O184" i="21"/>
  <c r="P186" i="26" s="1"/>
  <c r="E186" i="21"/>
  <c r="F188" i="26" s="1"/>
  <c r="P187" i="21"/>
  <c r="Q189" i="26" s="1"/>
  <c r="F189" i="21"/>
  <c r="G191" i="26" s="1"/>
  <c r="Q190" i="21"/>
  <c r="R192" i="26" s="1"/>
  <c r="G192" i="21"/>
  <c r="R193" i="21"/>
  <c r="S195" i="26" s="1"/>
  <c r="H195" i="21"/>
  <c r="S196" i="21"/>
  <c r="T198" i="26" s="1"/>
  <c r="I198" i="21"/>
  <c r="T199" i="21"/>
  <c r="U201" i="26" s="1"/>
  <c r="J201" i="21"/>
  <c r="K203" i="26" s="1"/>
  <c r="U202" i="21"/>
  <c r="V204" i="26" s="1"/>
  <c r="K204" i="21"/>
  <c r="L206" i="26" s="1"/>
  <c r="V205" i="21"/>
  <c r="W207" i="26" s="1"/>
  <c r="L207" i="21"/>
  <c r="M209" i="26" s="1"/>
  <c r="B209" i="21"/>
  <c r="C211" i="26" s="1"/>
  <c r="M210" i="21"/>
  <c r="C212" i="21"/>
  <c r="D214" i="26" s="1"/>
  <c r="N213" i="21"/>
  <c r="D215" i="21"/>
  <c r="E217" i="26" s="1"/>
  <c r="O216" i="21"/>
  <c r="P218" i="26" s="1"/>
  <c r="E218" i="21"/>
  <c r="F220" i="26" s="1"/>
  <c r="P219" i="21"/>
  <c r="Q221" i="26" s="1"/>
  <c r="C221" i="21"/>
  <c r="D223" i="26" s="1"/>
  <c r="U221" i="21"/>
  <c r="V223" i="26" s="1"/>
  <c r="P222" i="21"/>
  <c r="Q224" i="26" s="1"/>
  <c r="K223" i="21"/>
  <c r="L225" i="26" s="1"/>
  <c r="F224" i="21"/>
  <c r="G226" i="26" s="1"/>
  <c r="V224" i="21"/>
  <c r="W226" i="26" s="1"/>
  <c r="Q225" i="21"/>
  <c r="R227" i="26" s="1"/>
  <c r="L226" i="21"/>
  <c r="M228" i="26" s="1"/>
  <c r="G227" i="21"/>
  <c r="B228" i="21"/>
  <c r="C230" i="26" s="1"/>
  <c r="R228" i="21"/>
  <c r="S230" i="26" s="1"/>
  <c r="M229" i="21"/>
  <c r="H230" i="21"/>
  <c r="C231" i="21"/>
  <c r="D233" i="26" s="1"/>
  <c r="S231" i="21"/>
  <c r="T233" i="26" s="1"/>
  <c r="N232" i="21"/>
  <c r="I233" i="21"/>
  <c r="D234" i="21"/>
  <c r="E236" i="26" s="1"/>
  <c r="T234" i="21"/>
  <c r="U236" i="26" s="1"/>
  <c r="O235" i="21"/>
  <c r="P237" i="26" s="1"/>
  <c r="J236" i="21"/>
  <c r="K238" i="26" s="1"/>
  <c r="E237" i="21"/>
  <c r="F239" i="26" s="1"/>
  <c r="U237" i="21"/>
  <c r="V239" i="26" s="1"/>
  <c r="P238" i="21"/>
  <c r="Q240" i="26" s="1"/>
  <c r="K239" i="21"/>
  <c r="L241" i="26" s="1"/>
  <c r="F240" i="21"/>
  <c r="G242" i="26" s="1"/>
  <c r="V240" i="21"/>
  <c r="W242" i="26" s="1"/>
  <c r="Q241" i="21"/>
  <c r="R243" i="26" s="1"/>
  <c r="L242" i="21"/>
  <c r="M244" i="26" s="1"/>
  <c r="G243" i="21"/>
  <c r="B244" i="21"/>
  <c r="C246" i="26" s="1"/>
  <c r="R244" i="21"/>
  <c r="S246" i="26" s="1"/>
  <c r="M245" i="21"/>
  <c r="H246" i="21"/>
  <c r="C247" i="21"/>
  <c r="D249" i="26" s="1"/>
  <c r="S247" i="21"/>
  <c r="T249" i="26" s="1"/>
  <c r="N248" i="21"/>
  <c r="I249" i="21"/>
  <c r="D250" i="21"/>
  <c r="E252" i="26" s="1"/>
  <c r="T250" i="21"/>
  <c r="U252" i="26" s="1"/>
  <c r="O251" i="21"/>
  <c r="P253" i="26" s="1"/>
  <c r="J252" i="21"/>
  <c r="K254" i="26" s="1"/>
  <c r="B253" i="21"/>
  <c r="C255" i="26" s="1"/>
  <c r="J253" i="21"/>
  <c r="K255" i="26" s="1"/>
  <c r="R253" i="21"/>
  <c r="S255" i="26" s="1"/>
  <c r="B254" i="21"/>
  <c r="C256" i="26" s="1"/>
  <c r="H254" i="21"/>
  <c r="M254" i="21"/>
  <c r="R254" i="21"/>
  <c r="S256" i="26" s="1"/>
  <c r="C255" i="21"/>
  <c r="D257" i="26" s="1"/>
  <c r="H255" i="21"/>
  <c r="M255" i="21"/>
  <c r="S255" i="21"/>
  <c r="T257" i="26" s="1"/>
  <c r="C256" i="21"/>
  <c r="D258" i="26" s="1"/>
  <c r="H256" i="21"/>
  <c r="L256" i="21"/>
  <c r="M258" i="26" s="1"/>
  <c r="P256" i="21"/>
  <c r="Q258" i="26" s="1"/>
  <c r="T256" i="21"/>
  <c r="U258" i="26" s="1"/>
  <c r="C257" i="21"/>
  <c r="D259" i="26" s="1"/>
  <c r="G257" i="21"/>
  <c r="K257" i="21"/>
  <c r="L259" i="26" s="1"/>
  <c r="O257" i="21"/>
  <c r="P259" i="26" s="1"/>
  <c r="S257" i="21"/>
  <c r="T259" i="26" s="1"/>
  <c r="B258" i="21"/>
  <c r="C260" i="26" s="1"/>
  <c r="F258" i="21"/>
  <c r="G260" i="26" s="1"/>
  <c r="J258" i="21"/>
  <c r="K260" i="26" s="1"/>
  <c r="N258" i="21"/>
  <c r="R258" i="21"/>
  <c r="S260" i="26" s="1"/>
  <c r="V258" i="21"/>
  <c r="W260" i="26" s="1"/>
  <c r="E259" i="21"/>
  <c r="F261" i="26" s="1"/>
  <c r="I259" i="21"/>
  <c r="M259" i="21"/>
  <c r="Q259" i="21"/>
  <c r="R261" i="26" s="1"/>
  <c r="U259" i="21"/>
  <c r="V261" i="26" s="1"/>
  <c r="D260" i="21"/>
  <c r="E262" i="26" s="1"/>
  <c r="H260" i="21"/>
  <c r="L260" i="21"/>
  <c r="M262" i="26" s="1"/>
  <c r="P260" i="21"/>
  <c r="Q262" i="26" s="1"/>
  <c r="T260" i="21"/>
  <c r="U262" i="26" s="1"/>
  <c r="C261" i="21"/>
  <c r="D263" i="26" s="1"/>
  <c r="G261" i="21"/>
  <c r="K261" i="21"/>
  <c r="L263" i="26" s="1"/>
  <c r="O261" i="21"/>
  <c r="P263" i="26" s="1"/>
  <c r="S261" i="21"/>
  <c r="T263" i="26" s="1"/>
  <c r="B262" i="21"/>
  <c r="C264" i="26" s="1"/>
  <c r="F262" i="21"/>
  <c r="G264" i="26" s="1"/>
  <c r="J262" i="21"/>
  <c r="K264" i="26" s="1"/>
  <c r="N262" i="21"/>
  <c r="R262" i="21"/>
  <c r="S264" i="26" s="1"/>
  <c r="V262" i="21"/>
  <c r="W264" i="26" s="1"/>
  <c r="E263" i="21"/>
  <c r="F265" i="26" s="1"/>
  <c r="I263" i="21"/>
  <c r="M263" i="21"/>
  <c r="Q263" i="21"/>
  <c r="R265" i="26" s="1"/>
  <c r="U263" i="21"/>
  <c r="V265" i="26" s="1"/>
  <c r="D264" i="21"/>
  <c r="E266" i="26" s="1"/>
  <c r="H264" i="21"/>
  <c r="L264" i="21"/>
  <c r="M266" i="26" s="1"/>
  <c r="P264" i="21"/>
  <c r="Q266" i="26" s="1"/>
  <c r="T264" i="21"/>
  <c r="U266" i="26" s="1"/>
  <c r="C265" i="21"/>
  <c r="D267" i="26" s="1"/>
  <c r="G265" i="21"/>
  <c r="K265" i="21"/>
  <c r="L267" i="26" s="1"/>
  <c r="O265" i="21"/>
  <c r="P267" i="26" s="1"/>
  <c r="S265" i="21"/>
  <c r="T267" i="26" s="1"/>
  <c r="B266" i="21"/>
  <c r="C268" i="26" s="1"/>
  <c r="F266" i="21"/>
  <c r="G268" i="26" s="1"/>
  <c r="J266" i="21"/>
  <c r="K268" i="26" s="1"/>
  <c r="N266" i="21"/>
  <c r="R266" i="21"/>
  <c r="S268" i="26" s="1"/>
  <c r="V266" i="21"/>
  <c r="W268" i="26" s="1"/>
  <c r="E267" i="21"/>
  <c r="F269" i="26" s="1"/>
  <c r="I267" i="21"/>
  <c r="M267" i="21"/>
  <c r="Q267" i="21"/>
  <c r="R269" i="26" s="1"/>
  <c r="U267" i="21"/>
  <c r="V269" i="26" s="1"/>
  <c r="D268" i="21"/>
  <c r="E270" i="26" s="1"/>
  <c r="H268" i="21"/>
  <c r="L268" i="21"/>
  <c r="M270" i="26" s="1"/>
  <c r="P268" i="21"/>
  <c r="Q270" i="26" s="1"/>
  <c r="T268" i="21"/>
  <c r="U270" i="26" s="1"/>
  <c r="C269" i="21"/>
  <c r="D271" i="26" s="1"/>
  <c r="G269" i="21"/>
  <c r="K269" i="21"/>
  <c r="L271" i="26" s="1"/>
  <c r="O269" i="21"/>
  <c r="P271" i="26" s="1"/>
  <c r="S269" i="21"/>
  <c r="T271" i="26" s="1"/>
  <c r="B270" i="21"/>
  <c r="C272" i="26" s="1"/>
  <c r="F270" i="21"/>
  <c r="G272" i="26" s="1"/>
  <c r="J270" i="21"/>
  <c r="K272" i="26" s="1"/>
  <c r="N270" i="21"/>
  <c r="R270" i="21"/>
  <c r="S272" i="26" s="1"/>
  <c r="V270" i="21"/>
  <c r="W272" i="26" s="1"/>
  <c r="E271" i="21"/>
  <c r="F273" i="26" s="1"/>
  <c r="I271" i="21"/>
  <c r="M271" i="21"/>
  <c r="Q271" i="21"/>
  <c r="R273" i="26" s="1"/>
  <c r="U271" i="21"/>
  <c r="V273" i="26" s="1"/>
  <c r="D272" i="21"/>
  <c r="E274" i="26" s="1"/>
  <c r="H272" i="21"/>
  <c r="L272" i="21"/>
  <c r="M274" i="26" s="1"/>
  <c r="P272" i="21"/>
  <c r="Q274" i="26" s="1"/>
  <c r="T272" i="21"/>
  <c r="U274" i="26" s="1"/>
  <c r="C273" i="21"/>
  <c r="D275" i="26" s="1"/>
  <c r="G273" i="21"/>
  <c r="K273" i="21"/>
  <c r="L275" i="26" s="1"/>
  <c r="O273" i="21"/>
  <c r="P275" i="26" s="1"/>
  <c r="S273" i="21"/>
  <c r="T275" i="26" s="1"/>
  <c r="B274" i="21"/>
  <c r="C276" i="26" s="1"/>
  <c r="F274" i="21"/>
  <c r="G276" i="26" s="1"/>
  <c r="J274" i="21"/>
  <c r="K276" i="26" s="1"/>
  <c r="N274" i="21"/>
  <c r="R274" i="21"/>
  <c r="S276" i="26" s="1"/>
  <c r="V274" i="21"/>
  <c r="W276" i="26" s="1"/>
  <c r="E275" i="21"/>
  <c r="F277" i="26" s="1"/>
  <c r="I275" i="21"/>
  <c r="M275" i="21"/>
  <c r="Q275" i="21"/>
  <c r="R277" i="26" s="1"/>
  <c r="U275" i="21"/>
  <c r="V277" i="26" s="1"/>
  <c r="D276" i="21"/>
  <c r="E278" i="26" s="1"/>
  <c r="H276" i="21"/>
  <c r="L276" i="21"/>
  <c r="M278" i="26" s="1"/>
  <c r="P276" i="21"/>
  <c r="Q278" i="26" s="1"/>
  <c r="T276" i="21"/>
  <c r="U278" i="26" s="1"/>
  <c r="C277" i="21"/>
  <c r="D279" i="26" s="1"/>
  <c r="G277" i="21"/>
  <c r="K277" i="21"/>
  <c r="L279" i="26" s="1"/>
  <c r="O277" i="21"/>
  <c r="P279" i="26" s="1"/>
  <c r="S277" i="21"/>
  <c r="T279" i="26" s="1"/>
  <c r="B278" i="21"/>
  <c r="C280" i="26" s="1"/>
  <c r="F278" i="21"/>
  <c r="G280" i="26" s="1"/>
  <c r="J278" i="21"/>
  <c r="K280" i="26" s="1"/>
  <c r="N278" i="21"/>
  <c r="R278" i="21"/>
  <c r="S280" i="26" s="1"/>
  <c r="V278" i="21"/>
  <c r="W280" i="26" s="1"/>
  <c r="E279" i="21"/>
  <c r="F281" i="26" s="1"/>
  <c r="I279" i="21"/>
  <c r="M279" i="21"/>
  <c r="Q279" i="21"/>
  <c r="R281" i="26" s="1"/>
  <c r="U279" i="21"/>
  <c r="V281" i="26" s="1"/>
  <c r="D280" i="21"/>
  <c r="E282" i="26" s="1"/>
  <c r="H280" i="21"/>
  <c r="L280" i="21"/>
  <c r="M282" i="26" s="1"/>
  <c r="P280" i="21"/>
  <c r="Q282" i="26" s="1"/>
  <c r="T280" i="21"/>
  <c r="U282" i="26" s="1"/>
  <c r="C281" i="21"/>
  <c r="D283" i="26" s="1"/>
  <c r="G281" i="21"/>
  <c r="K281" i="21"/>
  <c r="L283" i="26" s="1"/>
  <c r="O281" i="21"/>
  <c r="P283" i="26" s="1"/>
  <c r="S281" i="21"/>
  <c r="T283" i="26" s="1"/>
  <c r="B282" i="21"/>
  <c r="C284" i="26" s="1"/>
  <c r="F282" i="21"/>
  <c r="G284" i="26" s="1"/>
  <c r="J282" i="21"/>
  <c r="K284" i="26" s="1"/>
  <c r="N282" i="21"/>
  <c r="R282" i="21"/>
  <c r="S284" i="26" s="1"/>
  <c r="V282" i="21"/>
  <c r="W284" i="26" s="1"/>
  <c r="E283" i="21"/>
  <c r="F285" i="26" s="1"/>
  <c r="I283" i="21"/>
  <c r="M283" i="21"/>
  <c r="Q283" i="21"/>
  <c r="R285" i="26" s="1"/>
  <c r="U283" i="21"/>
  <c r="V285" i="26" s="1"/>
  <c r="D284" i="21"/>
  <c r="E286" i="26" s="1"/>
  <c r="H284" i="21"/>
  <c r="L284" i="21"/>
  <c r="M286" i="26" s="1"/>
  <c r="P284" i="21"/>
  <c r="Q286" i="26" s="1"/>
  <c r="T284" i="21"/>
  <c r="U286" i="26" s="1"/>
  <c r="C285" i="21"/>
  <c r="D287" i="26" s="1"/>
  <c r="G285" i="21"/>
  <c r="K285" i="21"/>
  <c r="L287" i="26" s="1"/>
  <c r="O285" i="21"/>
  <c r="P287" i="26" s="1"/>
  <c r="S285" i="21"/>
  <c r="T287" i="26" s="1"/>
  <c r="B286" i="21"/>
  <c r="C288" i="26" s="1"/>
  <c r="F286" i="21"/>
  <c r="G288" i="26" s="1"/>
  <c r="J286" i="21"/>
  <c r="K288" i="26" s="1"/>
  <c r="N286" i="21"/>
  <c r="R286" i="21"/>
  <c r="S288" i="26" s="1"/>
  <c r="V286" i="21"/>
  <c r="W288" i="26" s="1"/>
  <c r="E287" i="21"/>
  <c r="F289" i="26" s="1"/>
  <c r="I287" i="21"/>
  <c r="M287" i="21"/>
  <c r="Q287" i="21"/>
  <c r="R289" i="26" s="1"/>
  <c r="U287" i="21"/>
  <c r="V289" i="26" s="1"/>
  <c r="D288" i="21"/>
  <c r="E290" i="26" s="1"/>
  <c r="H288" i="21"/>
  <c r="L288" i="21"/>
  <c r="M290" i="26" s="1"/>
  <c r="P288" i="21"/>
  <c r="Q290" i="26" s="1"/>
  <c r="T288" i="21"/>
  <c r="U290" i="26" s="1"/>
  <c r="C289" i="21"/>
  <c r="D291" i="26" s="1"/>
  <c r="G289" i="21"/>
  <c r="K289" i="21"/>
  <c r="L291" i="26" s="1"/>
  <c r="O289" i="21"/>
  <c r="P291" i="26" s="1"/>
  <c r="S289" i="21"/>
  <c r="T291" i="26" s="1"/>
  <c r="B290" i="21"/>
  <c r="C292" i="26" s="1"/>
  <c r="F290" i="21"/>
  <c r="G292" i="26" s="1"/>
  <c r="J290" i="21"/>
  <c r="K292" i="26" s="1"/>
  <c r="N290" i="21"/>
  <c r="R290" i="21"/>
  <c r="S292" i="26" s="1"/>
  <c r="V290" i="21"/>
  <c r="W292" i="26" s="1"/>
  <c r="E291" i="21"/>
  <c r="F293" i="26" s="1"/>
  <c r="I291" i="21"/>
  <c r="M291" i="21"/>
  <c r="Q291" i="21"/>
  <c r="R293" i="26" s="1"/>
  <c r="U291" i="21"/>
  <c r="V293" i="26" s="1"/>
  <c r="D292" i="21"/>
  <c r="E294" i="26" s="1"/>
  <c r="H292" i="21"/>
  <c r="L292" i="21"/>
  <c r="M294" i="26" s="1"/>
  <c r="P292" i="21"/>
  <c r="Q294" i="26" s="1"/>
  <c r="T292" i="21"/>
  <c r="U294" i="26" s="1"/>
  <c r="C293" i="21"/>
  <c r="D295" i="26" s="1"/>
  <c r="G293" i="21"/>
  <c r="K293" i="21"/>
  <c r="L295" i="26" s="1"/>
  <c r="O293" i="21"/>
  <c r="P295" i="26" s="1"/>
  <c r="S293" i="21"/>
  <c r="T295" i="26" s="1"/>
  <c r="B294" i="21"/>
  <c r="C296" i="26" s="1"/>
  <c r="F294" i="21"/>
  <c r="G296" i="26" s="1"/>
  <c r="J294" i="21"/>
  <c r="K296" i="26" s="1"/>
  <c r="N294" i="21"/>
  <c r="R294" i="21"/>
  <c r="S296" i="26" s="1"/>
  <c r="V294" i="21"/>
  <c r="W296" i="26" s="1"/>
  <c r="E295" i="21"/>
  <c r="F297" i="26" s="1"/>
  <c r="I295" i="21"/>
  <c r="M295" i="21"/>
  <c r="Q295" i="21"/>
  <c r="R297" i="26" s="1"/>
  <c r="U295" i="21"/>
  <c r="V297" i="26" s="1"/>
  <c r="D296" i="21"/>
  <c r="E298" i="26" s="1"/>
  <c r="H296" i="21"/>
  <c r="L296" i="21"/>
  <c r="M298" i="26" s="1"/>
  <c r="P296" i="21"/>
  <c r="Q298" i="26" s="1"/>
  <c r="T296" i="21"/>
  <c r="U298" i="26" s="1"/>
  <c r="C297" i="21"/>
  <c r="D299" i="26" s="1"/>
  <c r="G297" i="21"/>
  <c r="K297" i="21"/>
  <c r="L299" i="26" s="1"/>
  <c r="O297" i="21"/>
  <c r="P299" i="26" s="1"/>
  <c r="S297" i="21"/>
  <c r="T299" i="26" s="1"/>
  <c r="B298" i="21"/>
  <c r="C300" i="26" s="1"/>
  <c r="F298" i="21"/>
  <c r="G300" i="26" s="1"/>
  <c r="J298" i="21"/>
  <c r="K300" i="26" s="1"/>
  <c r="N298" i="21"/>
  <c r="R298" i="21"/>
  <c r="S300" i="26" s="1"/>
  <c r="V298" i="21"/>
  <c r="W300" i="26" s="1"/>
  <c r="E299" i="21"/>
  <c r="F301" i="26" s="1"/>
  <c r="I299" i="21"/>
  <c r="M299" i="21"/>
  <c r="Q299" i="21"/>
  <c r="R301" i="26" s="1"/>
  <c r="U299" i="21"/>
  <c r="V301" i="26" s="1"/>
  <c r="D300" i="21"/>
  <c r="E302" i="26" s="1"/>
  <c r="H300" i="21"/>
  <c r="L300" i="21"/>
  <c r="M302" i="26" s="1"/>
  <c r="P300" i="21"/>
  <c r="Q302" i="26" s="1"/>
  <c r="T300" i="21"/>
  <c r="U302" i="26" s="1"/>
  <c r="C301" i="21"/>
  <c r="D303" i="26" s="1"/>
  <c r="G301" i="21"/>
  <c r="K301" i="21"/>
  <c r="L303" i="26" s="1"/>
  <c r="O301" i="21"/>
  <c r="P303" i="26" s="1"/>
  <c r="S301" i="21"/>
  <c r="T303" i="26" s="1"/>
  <c r="B302" i="21"/>
  <c r="C304" i="26" s="1"/>
  <c r="F302" i="21"/>
  <c r="G304" i="26" s="1"/>
  <c r="J302" i="21"/>
  <c r="K304" i="26" s="1"/>
  <c r="N302" i="21"/>
  <c r="R302" i="21"/>
  <c r="S304" i="26" s="1"/>
  <c r="V302" i="21"/>
  <c r="W304" i="26" s="1"/>
  <c r="E303" i="21"/>
  <c r="F305" i="26" s="1"/>
  <c r="I303" i="21"/>
  <c r="M303" i="21"/>
  <c r="Q303" i="21"/>
  <c r="R305" i="26" s="1"/>
  <c r="U303" i="21"/>
  <c r="V305" i="26" s="1"/>
  <c r="D304" i="21"/>
  <c r="E306" i="26" s="1"/>
  <c r="H304" i="21"/>
  <c r="L304" i="21"/>
  <c r="M306" i="26" s="1"/>
  <c r="P304" i="21"/>
  <c r="Q306" i="26" s="1"/>
  <c r="T304" i="21"/>
  <c r="U306" i="26" s="1"/>
  <c r="C305" i="21"/>
  <c r="D307" i="26" s="1"/>
  <c r="G305" i="21"/>
  <c r="K305" i="21"/>
  <c r="L307" i="26" s="1"/>
  <c r="O305" i="21"/>
  <c r="P307" i="26" s="1"/>
  <c r="S305" i="21"/>
  <c r="T307" i="26" s="1"/>
  <c r="B306" i="21"/>
  <c r="C308" i="26" s="1"/>
  <c r="F306" i="21"/>
  <c r="G308" i="26" s="1"/>
  <c r="J306" i="21"/>
  <c r="K308" i="26" s="1"/>
  <c r="N306" i="21"/>
  <c r="R306" i="21"/>
  <c r="S308" i="26" s="1"/>
  <c r="V306" i="21"/>
  <c r="W308" i="26" s="1"/>
  <c r="E307" i="21"/>
  <c r="F309" i="26" s="1"/>
  <c r="I307" i="21"/>
  <c r="M307" i="21"/>
  <c r="Q307" i="21"/>
  <c r="R309" i="26" s="1"/>
  <c r="U307" i="21"/>
  <c r="V309" i="26" s="1"/>
  <c r="D308" i="21"/>
  <c r="E310" i="26" s="1"/>
  <c r="H308" i="21"/>
  <c r="L308" i="21"/>
  <c r="M310" i="26" s="1"/>
  <c r="P308" i="21"/>
  <c r="Q310" i="26" s="1"/>
  <c r="T308" i="21"/>
  <c r="U310" i="26" s="1"/>
  <c r="C309" i="21"/>
  <c r="D311" i="26" s="1"/>
  <c r="G309" i="21"/>
  <c r="K309" i="21"/>
  <c r="L311" i="26" s="1"/>
  <c r="O309" i="21"/>
  <c r="P311" i="26" s="1"/>
  <c r="S309" i="21"/>
  <c r="T311" i="26" s="1"/>
  <c r="B310" i="21"/>
  <c r="C312" i="26" s="1"/>
  <c r="F310" i="21"/>
  <c r="G312" i="26" s="1"/>
  <c r="J310" i="21"/>
  <c r="K312" i="26" s="1"/>
  <c r="N310" i="21"/>
  <c r="R310" i="21"/>
  <c r="S312" i="26" s="1"/>
  <c r="V310" i="21"/>
  <c r="W312" i="26" s="1"/>
  <c r="E311" i="21"/>
  <c r="F313" i="26" s="1"/>
  <c r="I311" i="21"/>
  <c r="M311" i="21"/>
  <c r="Q311" i="21"/>
  <c r="R313" i="26" s="1"/>
  <c r="U311" i="21"/>
  <c r="V313" i="26" s="1"/>
  <c r="D312" i="21"/>
  <c r="E314" i="26" s="1"/>
  <c r="H312" i="21"/>
  <c r="L312" i="21"/>
  <c r="M314" i="26" s="1"/>
  <c r="P312" i="21"/>
  <c r="Q314" i="26" s="1"/>
  <c r="T312" i="21"/>
  <c r="U314" i="26" s="1"/>
  <c r="C313" i="21"/>
  <c r="D315" i="26" s="1"/>
  <c r="G313" i="21"/>
  <c r="K313" i="21"/>
  <c r="L315" i="26" s="1"/>
  <c r="O313" i="21"/>
  <c r="P315" i="26" s="1"/>
  <c r="S313" i="21"/>
  <c r="T315" i="26" s="1"/>
  <c r="B314" i="21"/>
  <c r="C316" i="26" s="1"/>
  <c r="F314" i="21"/>
  <c r="G316" i="26" s="1"/>
  <c r="J314" i="21"/>
  <c r="K316" i="26" s="1"/>
  <c r="N314" i="21"/>
  <c r="R314" i="21"/>
  <c r="S316" i="26" s="1"/>
  <c r="V314" i="21"/>
  <c r="W316" i="26" s="1"/>
  <c r="F317" i="26"/>
  <c r="R317" i="26"/>
  <c r="V317" i="26"/>
  <c r="E318" i="26"/>
  <c r="M318" i="26"/>
  <c r="Q318" i="26"/>
  <c r="U318" i="26"/>
  <c r="C317" i="21"/>
  <c r="D319" i="26" s="1"/>
  <c r="G317" i="21"/>
  <c r="K317" i="21"/>
  <c r="L319" i="26" s="1"/>
  <c r="O317" i="21"/>
  <c r="P319" i="26" s="1"/>
  <c r="S317" i="21"/>
  <c r="T319" i="26" s="1"/>
  <c r="B318" i="21"/>
  <c r="C320" i="26" s="1"/>
  <c r="F318" i="21"/>
  <c r="G320" i="26" s="1"/>
  <c r="J318" i="21"/>
  <c r="K320" i="26" s="1"/>
  <c r="N318" i="21"/>
  <c r="R318" i="21"/>
  <c r="S320" i="26" s="1"/>
  <c r="V318" i="21"/>
  <c r="W320" i="26" s="1"/>
  <c r="E319" i="21"/>
  <c r="F321" i="26" s="1"/>
  <c r="I319" i="21"/>
  <c r="M319" i="21"/>
  <c r="Q319" i="21"/>
  <c r="R321" i="26" s="1"/>
  <c r="U319" i="21"/>
  <c r="V321" i="26" s="1"/>
  <c r="D320" i="21"/>
  <c r="E322" i="26" s="1"/>
  <c r="H320" i="21"/>
  <c r="L320" i="21"/>
  <c r="M322" i="26" s="1"/>
  <c r="P320" i="21"/>
  <c r="Q322" i="26" s="1"/>
  <c r="T320" i="21"/>
  <c r="U322" i="26" s="1"/>
  <c r="C321" i="21"/>
  <c r="D323" i="26" s="1"/>
  <c r="G321" i="21"/>
  <c r="K321" i="21"/>
  <c r="L323" i="26" s="1"/>
  <c r="O321" i="21"/>
  <c r="P323" i="26" s="1"/>
  <c r="S321" i="21"/>
  <c r="T323" i="26" s="1"/>
  <c r="B322" i="21"/>
  <c r="C324" i="26" s="1"/>
  <c r="F322" i="21"/>
  <c r="G324" i="26" s="1"/>
  <c r="J322" i="21"/>
  <c r="K324" i="26" s="1"/>
  <c r="N322" i="21"/>
  <c r="R322" i="21"/>
  <c r="S324" i="26" s="1"/>
  <c r="V322" i="21"/>
  <c r="W324" i="26" s="1"/>
  <c r="E323" i="21"/>
  <c r="F325" i="26" s="1"/>
  <c r="I323" i="21"/>
  <c r="M323" i="21"/>
  <c r="Q323" i="21"/>
  <c r="R325" i="26" s="1"/>
  <c r="U323" i="21"/>
  <c r="V325" i="26" s="1"/>
  <c r="D324" i="21"/>
  <c r="E326" i="26" s="1"/>
  <c r="H324" i="21"/>
  <c r="L324" i="21"/>
  <c r="M326" i="26" s="1"/>
  <c r="P324" i="21"/>
  <c r="Q326" i="26" s="1"/>
  <c r="T324" i="21"/>
  <c r="U326" i="26" s="1"/>
  <c r="C325" i="21"/>
  <c r="D327" i="26" s="1"/>
  <c r="G325" i="21"/>
  <c r="K325" i="21"/>
  <c r="L327" i="26" s="1"/>
  <c r="O325" i="21"/>
  <c r="P327" i="26" s="1"/>
  <c r="S325" i="21"/>
  <c r="T327" i="26" s="1"/>
  <c r="B326" i="21"/>
  <c r="C328" i="26" s="1"/>
  <c r="F326" i="21"/>
  <c r="G328" i="26" s="1"/>
  <c r="J326" i="21"/>
  <c r="K328" i="26" s="1"/>
  <c r="N326" i="21"/>
  <c r="R326" i="21"/>
  <c r="S328" i="26" s="1"/>
  <c r="V326" i="21"/>
  <c r="W328" i="26" s="1"/>
  <c r="E327" i="21"/>
  <c r="F329" i="26" s="1"/>
  <c r="I327" i="21"/>
  <c r="M327" i="21"/>
  <c r="Q327" i="21"/>
  <c r="R329" i="26" s="1"/>
  <c r="U327" i="21"/>
  <c r="V329" i="26" s="1"/>
  <c r="D328" i="21"/>
  <c r="E330" i="26" s="1"/>
  <c r="H328" i="21"/>
  <c r="L328" i="21"/>
  <c r="M330" i="26" s="1"/>
  <c r="P328" i="21"/>
  <c r="Q330" i="26" s="1"/>
  <c r="T328" i="21"/>
  <c r="U330" i="26" s="1"/>
  <c r="C329" i="21"/>
  <c r="D331" i="26" s="1"/>
  <c r="G329" i="21"/>
  <c r="K329" i="21"/>
  <c r="L331" i="26" s="1"/>
  <c r="O329" i="21"/>
  <c r="P331" i="26" s="1"/>
  <c r="S329" i="21"/>
  <c r="T331" i="26" s="1"/>
  <c r="B330" i="21"/>
  <c r="C332" i="26" s="1"/>
  <c r="F330" i="21"/>
  <c r="G332" i="26" s="1"/>
  <c r="J330" i="21"/>
  <c r="K332" i="26" s="1"/>
  <c r="N330" i="21"/>
  <c r="R330" i="21"/>
  <c r="S332" i="26" s="1"/>
  <c r="V330" i="21"/>
  <c r="W332" i="26" s="1"/>
  <c r="E331" i="21"/>
  <c r="F333" i="26" s="1"/>
  <c r="I331" i="21"/>
  <c r="M331" i="21"/>
  <c r="Q331" i="21"/>
  <c r="R333" i="26" s="1"/>
  <c r="U331" i="21"/>
  <c r="V333" i="26" s="1"/>
  <c r="D332" i="21"/>
  <c r="E334" i="26" s="1"/>
  <c r="H332" i="21"/>
  <c r="L332" i="21"/>
  <c r="M334" i="26" s="1"/>
  <c r="P332" i="21"/>
  <c r="Q334" i="26" s="1"/>
  <c r="T332" i="21"/>
  <c r="U334" i="26" s="1"/>
  <c r="C333" i="21"/>
  <c r="D335" i="26" s="1"/>
  <c r="G333" i="21"/>
  <c r="K333" i="21"/>
  <c r="L335" i="26" s="1"/>
  <c r="O333" i="21"/>
  <c r="P335" i="26" s="1"/>
  <c r="S333" i="21"/>
  <c r="T335" i="26" s="1"/>
  <c r="B334" i="21"/>
  <c r="C336" i="26" s="1"/>
  <c r="F334" i="21"/>
  <c r="G336" i="26" s="1"/>
  <c r="J334" i="21"/>
  <c r="K336" i="26" s="1"/>
  <c r="N334" i="21"/>
  <c r="R334" i="21"/>
  <c r="S336" i="26" s="1"/>
  <c r="V334" i="21"/>
  <c r="W336" i="26" s="1"/>
  <c r="E335" i="21"/>
  <c r="F337" i="26" s="1"/>
  <c r="I335" i="21"/>
  <c r="M335" i="21"/>
  <c r="Q335" i="21"/>
  <c r="R337" i="26" s="1"/>
  <c r="U335" i="21"/>
  <c r="V337" i="26" s="1"/>
  <c r="D336" i="21"/>
  <c r="E338" i="26" s="1"/>
  <c r="H336" i="21"/>
  <c r="L336" i="21"/>
  <c r="M338" i="26" s="1"/>
  <c r="P336" i="21"/>
  <c r="Q338" i="26" s="1"/>
  <c r="T336" i="21"/>
  <c r="U338" i="26" s="1"/>
  <c r="C337" i="21"/>
  <c r="D339" i="26" s="1"/>
  <c r="G337" i="21"/>
  <c r="K337" i="21"/>
  <c r="L339" i="26" s="1"/>
  <c r="O337" i="21"/>
  <c r="P339" i="26" s="1"/>
  <c r="S337" i="21"/>
  <c r="T339" i="26" s="1"/>
  <c r="B338" i="21"/>
  <c r="C340" i="26" s="1"/>
  <c r="F338" i="21"/>
  <c r="G340" i="26" s="1"/>
  <c r="J338" i="21"/>
  <c r="K340" i="26" s="1"/>
  <c r="N338" i="21"/>
  <c r="R338" i="21"/>
  <c r="S340" i="26" s="1"/>
  <c r="V338" i="21"/>
  <c r="W340" i="26" s="1"/>
  <c r="E339" i="21"/>
  <c r="F341" i="26" s="1"/>
  <c r="I339" i="21"/>
  <c r="M339" i="21"/>
  <c r="Q339" i="21"/>
  <c r="R341" i="26" s="1"/>
  <c r="U339" i="21"/>
  <c r="V341" i="26" s="1"/>
  <c r="D340" i="21"/>
  <c r="E342" i="26" s="1"/>
  <c r="H340" i="21"/>
  <c r="L340" i="21"/>
  <c r="M342" i="26" s="1"/>
  <c r="P340" i="21"/>
  <c r="Q342" i="26" s="1"/>
  <c r="T340" i="21"/>
  <c r="U342" i="26" s="1"/>
  <c r="C341" i="21"/>
  <c r="D343" i="26" s="1"/>
  <c r="G341" i="21"/>
  <c r="K341" i="21"/>
  <c r="L343" i="26" s="1"/>
  <c r="O341" i="21"/>
  <c r="P343" i="26" s="1"/>
  <c r="S341" i="21"/>
  <c r="T343" i="26" s="1"/>
  <c r="B342" i="21"/>
  <c r="C344" i="26" s="1"/>
  <c r="F342" i="21"/>
  <c r="G344" i="26" s="1"/>
  <c r="J342" i="21"/>
  <c r="K344" i="26" s="1"/>
  <c r="N342" i="21"/>
  <c r="R342" i="21"/>
  <c r="S344" i="26" s="1"/>
  <c r="V342" i="21"/>
  <c r="W344" i="26" s="1"/>
  <c r="E343" i="21"/>
  <c r="F345" i="26" s="1"/>
  <c r="I343" i="21"/>
  <c r="M343" i="21"/>
  <c r="Q343" i="21"/>
  <c r="R345" i="26" s="1"/>
  <c r="U343" i="21"/>
  <c r="V345" i="26" s="1"/>
  <c r="D344" i="21"/>
  <c r="E346" i="26" s="1"/>
  <c r="H344" i="21"/>
  <c r="L344" i="21"/>
  <c r="M346" i="26" s="1"/>
  <c r="P344" i="21"/>
  <c r="Q346" i="26" s="1"/>
  <c r="T344" i="21"/>
  <c r="U346" i="26" s="1"/>
  <c r="C345" i="21"/>
  <c r="D347" i="26" s="1"/>
  <c r="G345" i="21"/>
  <c r="K345" i="21"/>
  <c r="L347" i="26" s="1"/>
  <c r="O345" i="21"/>
  <c r="P347" i="26" s="1"/>
  <c r="S345" i="21"/>
  <c r="T347" i="26" s="1"/>
  <c r="B346" i="21"/>
  <c r="C348" i="26" s="1"/>
  <c r="F346" i="21"/>
  <c r="G348" i="26" s="1"/>
  <c r="J346" i="21"/>
  <c r="K348" i="26" s="1"/>
  <c r="N346" i="21"/>
  <c r="R346" i="21"/>
  <c r="S348" i="26" s="1"/>
  <c r="V346" i="21"/>
  <c r="W348" i="26" s="1"/>
  <c r="E347" i="21"/>
  <c r="F349" i="26" s="1"/>
  <c r="I347" i="21"/>
  <c r="M347" i="21"/>
  <c r="Q347" i="21"/>
  <c r="R349" i="26" s="1"/>
  <c r="U347" i="21"/>
  <c r="V349" i="26" s="1"/>
  <c r="D348" i="21"/>
  <c r="E350" i="26" s="1"/>
  <c r="H348" i="21"/>
  <c r="L348" i="21"/>
  <c r="M350" i="26" s="1"/>
  <c r="P348" i="21"/>
  <c r="Q350" i="26" s="1"/>
  <c r="T348" i="21"/>
  <c r="U350" i="26" s="1"/>
  <c r="C349" i="21"/>
  <c r="D351" i="26" s="1"/>
  <c r="G349" i="21"/>
  <c r="K349" i="21"/>
  <c r="L351" i="26" s="1"/>
  <c r="O349" i="21"/>
  <c r="P351" i="26" s="1"/>
  <c r="S349" i="21"/>
  <c r="T351" i="26" s="1"/>
  <c r="B350" i="21"/>
  <c r="C352" i="26" s="1"/>
  <c r="F350" i="21"/>
  <c r="G352" i="26" s="1"/>
  <c r="J350" i="21"/>
  <c r="K352" i="26" s="1"/>
  <c r="N350" i="21"/>
  <c r="R350" i="21"/>
  <c r="S352" i="26" s="1"/>
  <c r="V350" i="21"/>
  <c r="W352" i="26" s="1"/>
  <c r="E351" i="21"/>
  <c r="F353" i="26" s="1"/>
  <c r="I351" i="21"/>
  <c r="M351" i="21"/>
  <c r="Q351" i="21"/>
  <c r="R353" i="26" s="1"/>
  <c r="U351" i="21"/>
  <c r="V353" i="26" s="1"/>
  <c r="D352" i="21"/>
  <c r="E354" i="26" s="1"/>
  <c r="H352" i="21"/>
  <c r="L352" i="21"/>
  <c r="M354" i="26" s="1"/>
  <c r="P352" i="21"/>
  <c r="Q354" i="26" s="1"/>
  <c r="T352" i="21"/>
  <c r="U354" i="26" s="1"/>
  <c r="C353" i="21"/>
  <c r="D355" i="26" s="1"/>
  <c r="G353" i="21"/>
  <c r="K353" i="21"/>
  <c r="L355" i="26" s="1"/>
  <c r="O353" i="21"/>
  <c r="P355" i="26" s="1"/>
  <c r="S353" i="21"/>
  <c r="T355" i="26" s="1"/>
  <c r="B354" i="21"/>
  <c r="C356" i="26" s="1"/>
  <c r="F354" i="21"/>
  <c r="G356" i="26" s="1"/>
  <c r="J354" i="21"/>
  <c r="K356" i="26" s="1"/>
  <c r="N354" i="21"/>
  <c r="R354" i="21"/>
  <c r="S356" i="26" s="1"/>
  <c r="V354" i="21"/>
  <c r="W356" i="26" s="1"/>
  <c r="E355" i="21"/>
  <c r="F357" i="26" s="1"/>
  <c r="I355" i="21"/>
  <c r="M355" i="21"/>
  <c r="Q355" i="21"/>
  <c r="R357" i="26" s="1"/>
  <c r="U355" i="21"/>
  <c r="V357" i="26" s="1"/>
  <c r="D356" i="21"/>
  <c r="E358" i="26" s="1"/>
  <c r="H356" i="21"/>
  <c r="L356" i="21"/>
  <c r="M358" i="26" s="1"/>
  <c r="P356" i="21"/>
  <c r="Q358" i="26" s="1"/>
  <c r="T356" i="21"/>
  <c r="U358" i="26" s="1"/>
  <c r="C357" i="21"/>
  <c r="D359" i="26" s="1"/>
  <c r="G357" i="21"/>
  <c r="K357" i="21"/>
  <c r="L359" i="26" s="1"/>
  <c r="O357" i="21"/>
  <c r="P359" i="26" s="1"/>
  <c r="S357" i="21"/>
  <c r="T359" i="26" s="1"/>
  <c r="B358" i="21"/>
  <c r="C360" i="26" s="1"/>
  <c r="F358" i="21"/>
  <c r="G360" i="26" s="1"/>
  <c r="J358" i="21"/>
  <c r="K360" i="26" s="1"/>
  <c r="N358" i="21"/>
  <c r="R358" i="21"/>
  <c r="S360" i="26" s="1"/>
  <c r="V358" i="21"/>
  <c r="W360" i="26" s="1"/>
  <c r="E359" i="21"/>
  <c r="F361" i="26" s="1"/>
  <c r="I359" i="21"/>
  <c r="M359" i="21"/>
  <c r="Q359" i="21"/>
  <c r="R361" i="26" s="1"/>
  <c r="U359" i="21"/>
  <c r="V361" i="26" s="1"/>
  <c r="D360" i="21"/>
  <c r="E362" i="26" s="1"/>
  <c r="H360" i="21"/>
  <c r="L360" i="21"/>
  <c r="M362" i="26" s="1"/>
  <c r="P360" i="21"/>
  <c r="Q362" i="26" s="1"/>
  <c r="T360" i="21"/>
  <c r="U362" i="26" s="1"/>
  <c r="C361" i="21"/>
  <c r="D363" i="26" s="1"/>
  <c r="G361" i="21"/>
  <c r="K361" i="21"/>
  <c r="L363" i="26" s="1"/>
  <c r="O361" i="21"/>
  <c r="P363" i="26" s="1"/>
  <c r="S361" i="21"/>
  <c r="T363" i="26" s="1"/>
  <c r="B362" i="21"/>
  <c r="C364" i="26" s="1"/>
  <c r="F362" i="21"/>
  <c r="G364" i="26" s="1"/>
  <c r="J362" i="21"/>
  <c r="K364" i="26" s="1"/>
  <c r="N362" i="21"/>
  <c r="R362" i="21"/>
  <c r="S364" i="26" s="1"/>
  <c r="V362" i="21"/>
  <c r="W364" i="26" s="1"/>
  <c r="E363" i="21"/>
  <c r="F365" i="26" s="1"/>
  <c r="I363" i="21"/>
  <c r="M363" i="21"/>
  <c r="Q363" i="21"/>
  <c r="R365" i="26" s="1"/>
  <c r="U363" i="21"/>
  <c r="V365" i="26" s="1"/>
  <c r="D364" i="21"/>
  <c r="E366" i="26" s="1"/>
  <c r="H364" i="21"/>
  <c r="L364" i="21"/>
  <c r="M366" i="26" s="1"/>
  <c r="P364" i="21"/>
  <c r="Q366" i="26" s="1"/>
  <c r="T364" i="21"/>
  <c r="U366" i="26" s="1"/>
  <c r="C365" i="21"/>
  <c r="D367" i="26" s="1"/>
  <c r="G365" i="21"/>
  <c r="K365" i="21"/>
  <c r="L367" i="26" s="1"/>
  <c r="O365" i="21"/>
  <c r="P367" i="26" s="1"/>
  <c r="S365" i="21"/>
  <c r="T367" i="26" s="1"/>
  <c r="B366" i="21"/>
  <c r="C368" i="26" s="1"/>
  <c r="F366" i="21"/>
  <c r="G368" i="26" s="1"/>
  <c r="J366" i="21"/>
  <c r="K368" i="26" s="1"/>
  <c r="N366" i="21"/>
  <c r="R366" i="21"/>
  <c r="S368" i="26" s="1"/>
  <c r="V366" i="21"/>
  <c r="W368" i="26" s="1"/>
  <c r="E367" i="21"/>
  <c r="F369" i="26" s="1"/>
  <c r="I367" i="21"/>
  <c r="M367" i="21"/>
  <c r="Q367" i="21"/>
  <c r="R369" i="26" s="1"/>
  <c r="U367" i="21"/>
  <c r="V369" i="26" s="1"/>
  <c r="D368" i="21"/>
  <c r="E370" i="26" s="1"/>
  <c r="H368" i="21"/>
  <c r="R94" i="21"/>
  <c r="S96" i="26" s="1"/>
  <c r="P120" i="21"/>
  <c r="Q122" i="26" s="1"/>
  <c r="I130" i="21"/>
  <c r="K136" i="21"/>
  <c r="L138" i="26" s="1"/>
  <c r="M142" i="21"/>
  <c r="O148" i="21"/>
  <c r="P150" i="26" s="1"/>
  <c r="Q154" i="21"/>
  <c r="R156" i="26" s="1"/>
  <c r="S160" i="21"/>
  <c r="T162" i="26" s="1"/>
  <c r="U166" i="21"/>
  <c r="V168" i="26" s="1"/>
  <c r="S172" i="21"/>
  <c r="T174" i="26" s="1"/>
  <c r="T175" i="21"/>
  <c r="U177" i="26" s="1"/>
  <c r="M178" i="21"/>
  <c r="K180" i="21"/>
  <c r="L182" i="26" s="1"/>
  <c r="V181" i="21"/>
  <c r="W183" i="26" s="1"/>
  <c r="L183" i="21"/>
  <c r="M185" i="26" s="1"/>
  <c r="B185" i="21"/>
  <c r="C187" i="26" s="1"/>
  <c r="M186" i="21"/>
  <c r="C188" i="21"/>
  <c r="D190" i="26" s="1"/>
  <c r="N189" i="21"/>
  <c r="D191" i="21"/>
  <c r="E193" i="26" s="1"/>
  <c r="O192" i="21"/>
  <c r="P194" i="26" s="1"/>
  <c r="E194" i="21"/>
  <c r="F196" i="26" s="1"/>
  <c r="P195" i="21"/>
  <c r="Q197" i="26" s="1"/>
  <c r="F197" i="21"/>
  <c r="G199" i="26" s="1"/>
  <c r="Q198" i="21"/>
  <c r="R200" i="26" s="1"/>
  <c r="G200" i="21"/>
  <c r="R201" i="21"/>
  <c r="S203" i="26" s="1"/>
  <c r="H203" i="21"/>
  <c r="S204" i="21"/>
  <c r="T206" i="26" s="1"/>
  <c r="I206" i="21"/>
  <c r="T207" i="21"/>
  <c r="U209" i="26" s="1"/>
  <c r="J209" i="21"/>
  <c r="K211" i="26" s="1"/>
  <c r="U210" i="21"/>
  <c r="V212" i="26" s="1"/>
  <c r="K212" i="21"/>
  <c r="L214" i="26" s="1"/>
  <c r="V213" i="21"/>
  <c r="W215" i="26" s="1"/>
  <c r="L215" i="21"/>
  <c r="M217" i="26" s="1"/>
  <c r="B217" i="21"/>
  <c r="C219" i="26" s="1"/>
  <c r="M218" i="21"/>
  <c r="C220" i="21"/>
  <c r="D222" i="26" s="1"/>
  <c r="I221" i="21"/>
  <c r="D222" i="21"/>
  <c r="E224" i="26" s="1"/>
  <c r="T222" i="21"/>
  <c r="U224" i="26" s="1"/>
  <c r="O223" i="21"/>
  <c r="P225" i="26" s="1"/>
  <c r="J224" i="21"/>
  <c r="K226" i="26" s="1"/>
  <c r="E225" i="21"/>
  <c r="F227" i="26" s="1"/>
  <c r="U225" i="21"/>
  <c r="V227" i="26" s="1"/>
  <c r="P226" i="21"/>
  <c r="Q228" i="26" s="1"/>
  <c r="K227" i="21"/>
  <c r="L229" i="26" s="1"/>
  <c r="F228" i="21"/>
  <c r="G230" i="26" s="1"/>
  <c r="V228" i="21"/>
  <c r="W230" i="26" s="1"/>
  <c r="Q229" i="21"/>
  <c r="R231" i="26" s="1"/>
  <c r="L230" i="21"/>
  <c r="M232" i="26" s="1"/>
  <c r="G231" i="21"/>
  <c r="B232" i="21"/>
  <c r="C234" i="26" s="1"/>
  <c r="R232" i="21"/>
  <c r="S234" i="26" s="1"/>
  <c r="M233" i="21"/>
  <c r="H234" i="21"/>
  <c r="C235" i="21"/>
  <c r="D237" i="26" s="1"/>
  <c r="S235" i="21"/>
  <c r="T237" i="26" s="1"/>
  <c r="N236" i="21"/>
  <c r="I237" i="21"/>
  <c r="D238" i="21"/>
  <c r="E240" i="26" s="1"/>
  <c r="T238" i="21"/>
  <c r="U240" i="26" s="1"/>
  <c r="O239" i="21"/>
  <c r="P241" i="26" s="1"/>
  <c r="J240" i="21"/>
  <c r="K242" i="26" s="1"/>
  <c r="E241" i="21"/>
  <c r="F243" i="26" s="1"/>
  <c r="U241" i="21"/>
  <c r="V243" i="26" s="1"/>
  <c r="P242" i="21"/>
  <c r="Q244" i="26" s="1"/>
  <c r="K243" i="21"/>
  <c r="L245" i="26" s="1"/>
  <c r="F244" i="21"/>
  <c r="G246" i="26" s="1"/>
  <c r="V244" i="21"/>
  <c r="W246" i="26" s="1"/>
  <c r="Q245" i="21"/>
  <c r="R247" i="26" s="1"/>
  <c r="L246" i="21"/>
  <c r="M248" i="26" s="1"/>
  <c r="G247" i="21"/>
  <c r="B248" i="21"/>
  <c r="C250" i="26" s="1"/>
  <c r="R248" i="21"/>
  <c r="S250" i="26" s="1"/>
  <c r="M249" i="21"/>
  <c r="H250" i="21"/>
  <c r="C251" i="21"/>
  <c r="D253" i="26" s="1"/>
  <c r="S251" i="21"/>
  <c r="T253" i="26" s="1"/>
  <c r="N252" i="21"/>
  <c r="E253" i="21"/>
  <c r="F255" i="26" s="1"/>
  <c r="M253" i="21"/>
  <c r="S253" i="21"/>
  <c r="T255" i="26" s="1"/>
  <c r="D254" i="21"/>
  <c r="E256" i="26" s="1"/>
  <c r="I254" i="21"/>
  <c r="N254" i="21"/>
  <c r="T254" i="21"/>
  <c r="U256" i="26" s="1"/>
  <c r="D255" i="21"/>
  <c r="E257" i="26" s="1"/>
  <c r="I255" i="21"/>
  <c r="O255" i="21"/>
  <c r="P257" i="26" s="1"/>
  <c r="T255" i="21"/>
  <c r="U257" i="26" s="1"/>
  <c r="D256" i="21"/>
  <c r="E258" i="26" s="1"/>
  <c r="I256" i="21"/>
  <c r="M256" i="21"/>
  <c r="Q256" i="21"/>
  <c r="R258" i="26" s="1"/>
  <c r="U256" i="21"/>
  <c r="V258" i="26" s="1"/>
  <c r="D257" i="21"/>
  <c r="E259" i="26" s="1"/>
  <c r="H257" i="21"/>
  <c r="L257" i="21"/>
  <c r="M259" i="26" s="1"/>
  <c r="P257" i="21"/>
  <c r="Q259" i="26" s="1"/>
  <c r="T257" i="21"/>
  <c r="U259" i="26" s="1"/>
  <c r="C258" i="21"/>
  <c r="D260" i="26" s="1"/>
  <c r="G258" i="21"/>
  <c r="K258" i="21"/>
  <c r="L260" i="26" s="1"/>
  <c r="O258" i="21"/>
  <c r="P260" i="26" s="1"/>
  <c r="S258" i="21"/>
  <c r="T260" i="26" s="1"/>
  <c r="B259" i="21"/>
  <c r="C261" i="26" s="1"/>
  <c r="F259" i="21"/>
  <c r="G261" i="26" s="1"/>
  <c r="J259" i="21"/>
  <c r="K261" i="26" s="1"/>
  <c r="N259" i="21"/>
  <c r="R259" i="21"/>
  <c r="S261" i="26" s="1"/>
  <c r="V259" i="21"/>
  <c r="W261" i="26" s="1"/>
  <c r="E260" i="21"/>
  <c r="F262" i="26" s="1"/>
  <c r="I260" i="21"/>
  <c r="M260" i="21"/>
  <c r="Q260" i="21"/>
  <c r="R262" i="26" s="1"/>
  <c r="U260" i="21"/>
  <c r="V262" i="26" s="1"/>
  <c r="D261" i="21"/>
  <c r="E263" i="26" s="1"/>
  <c r="H261" i="21"/>
  <c r="L261" i="21"/>
  <c r="M263" i="26" s="1"/>
  <c r="P261" i="21"/>
  <c r="Q263" i="26" s="1"/>
  <c r="T261" i="21"/>
  <c r="U263" i="26" s="1"/>
  <c r="C262" i="21"/>
  <c r="D264" i="26" s="1"/>
  <c r="G262" i="21"/>
  <c r="K262" i="21"/>
  <c r="L264" i="26" s="1"/>
  <c r="O262" i="21"/>
  <c r="P264" i="26" s="1"/>
  <c r="S262" i="21"/>
  <c r="T264" i="26" s="1"/>
  <c r="B263" i="21"/>
  <c r="C265" i="26" s="1"/>
  <c r="F263" i="21"/>
  <c r="G265" i="26" s="1"/>
  <c r="J263" i="21"/>
  <c r="K265" i="26" s="1"/>
  <c r="N263" i="21"/>
  <c r="R263" i="21"/>
  <c r="S265" i="26" s="1"/>
  <c r="V263" i="21"/>
  <c r="W265" i="26" s="1"/>
  <c r="E264" i="21"/>
  <c r="F266" i="26" s="1"/>
  <c r="I264" i="21"/>
  <c r="M264" i="21"/>
  <c r="Q264" i="21"/>
  <c r="R266" i="26" s="1"/>
  <c r="U264" i="21"/>
  <c r="V266" i="26" s="1"/>
  <c r="D265" i="21"/>
  <c r="E267" i="26" s="1"/>
  <c r="H265" i="21"/>
  <c r="L265" i="21"/>
  <c r="M267" i="26" s="1"/>
  <c r="P265" i="21"/>
  <c r="Q267" i="26" s="1"/>
  <c r="T265" i="21"/>
  <c r="U267" i="26" s="1"/>
  <c r="C266" i="21"/>
  <c r="D268" i="26" s="1"/>
  <c r="G266" i="21"/>
  <c r="K266" i="21"/>
  <c r="L268" i="26" s="1"/>
  <c r="O266" i="21"/>
  <c r="P268" i="26" s="1"/>
  <c r="S266" i="21"/>
  <c r="T268" i="26" s="1"/>
  <c r="B267" i="21"/>
  <c r="C269" i="26" s="1"/>
  <c r="F267" i="21"/>
  <c r="G269" i="26" s="1"/>
  <c r="J267" i="21"/>
  <c r="K269" i="26" s="1"/>
  <c r="N267" i="21"/>
  <c r="R267" i="21"/>
  <c r="S269" i="26" s="1"/>
  <c r="V267" i="21"/>
  <c r="W269" i="26" s="1"/>
  <c r="E268" i="21"/>
  <c r="F270" i="26" s="1"/>
  <c r="I268" i="21"/>
  <c r="M268" i="21"/>
  <c r="Q268" i="21"/>
  <c r="R270" i="26" s="1"/>
  <c r="U268" i="21"/>
  <c r="V270" i="26" s="1"/>
  <c r="D269" i="21"/>
  <c r="E271" i="26" s="1"/>
  <c r="H269" i="21"/>
  <c r="L269" i="21"/>
  <c r="M271" i="26" s="1"/>
  <c r="P269" i="21"/>
  <c r="Q271" i="26" s="1"/>
  <c r="T269" i="21"/>
  <c r="U271" i="26" s="1"/>
  <c r="C270" i="21"/>
  <c r="D272" i="26" s="1"/>
  <c r="G270" i="21"/>
  <c r="K270" i="21"/>
  <c r="L272" i="26" s="1"/>
  <c r="O270" i="21"/>
  <c r="P272" i="26" s="1"/>
  <c r="S270" i="21"/>
  <c r="T272" i="26" s="1"/>
  <c r="B271" i="21"/>
  <c r="C273" i="26" s="1"/>
  <c r="F271" i="21"/>
  <c r="G273" i="26" s="1"/>
  <c r="J271" i="21"/>
  <c r="K273" i="26" s="1"/>
  <c r="N271" i="21"/>
  <c r="R271" i="21"/>
  <c r="S273" i="26" s="1"/>
  <c r="V271" i="21"/>
  <c r="W273" i="26" s="1"/>
  <c r="E272" i="21"/>
  <c r="F274" i="26" s="1"/>
  <c r="I272" i="21"/>
  <c r="M272" i="21"/>
  <c r="Q272" i="21"/>
  <c r="R274" i="26" s="1"/>
  <c r="U272" i="21"/>
  <c r="V274" i="26" s="1"/>
  <c r="D273" i="21"/>
  <c r="E275" i="26" s="1"/>
  <c r="H273" i="21"/>
  <c r="L273" i="21"/>
  <c r="M275" i="26" s="1"/>
  <c r="P273" i="21"/>
  <c r="Q275" i="26" s="1"/>
  <c r="T273" i="21"/>
  <c r="U275" i="26" s="1"/>
  <c r="C274" i="21"/>
  <c r="D276" i="26" s="1"/>
  <c r="G274" i="21"/>
  <c r="K274" i="21"/>
  <c r="L276" i="26" s="1"/>
  <c r="O274" i="21"/>
  <c r="P276" i="26" s="1"/>
  <c r="S274" i="21"/>
  <c r="T276" i="26" s="1"/>
  <c r="B275" i="21"/>
  <c r="C277" i="26" s="1"/>
  <c r="F275" i="21"/>
  <c r="G277" i="26" s="1"/>
  <c r="J275" i="21"/>
  <c r="K277" i="26" s="1"/>
  <c r="N275" i="21"/>
  <c r="R275" i="21"/>
  <c r="S277" i="26" s="1"/>
  <c r="V275" i="21"/>
  <c r="W277" i="26" s="1"/>
  <c r="E276" i="21"/>
  <c r="F278" i="26" s="1"/>
  <c r="I276" i="21"/>
  <c r="M276" i="21"/>
  <c r="Q276" i="21"/>
  <c r="R278" i="26" s="1"/>
  <c r="U276" i="21"/>
  <c r="V278" i="26" s="1"/>
  <c r="D277" i="21"/>
  <c r="E279" i="26" s="1"/>
  <c r="H277" i="21"/>
  <c r="L277" i="21"/>
  <c r="M279" i="26" s="1"/>
  <c r="P277" i="21"/>
  <c r="Q279" i="26" s="1"/>
  <c r="T277" i="21"/>
  <c r="U279" i="26" s="1"/>
  <c r="C278" i="21"/>
  <c r="D280" i="26" s="1"/>
  <c r="G278" i="21"/>
  <c r="K278" i="21"/>
  <c r="L280" i="26" s="1"/>
  <c r="O278" i="21"/>
  <c r="P280" i="26" s="1"/>
  <c r="S278" i="21"/>
  <c r="T280" i="26" s="1"/>
  <c r="B279" i="21"/>
  <c r="C281" i="26" s="1"/>
  <c r="F279" i="21"/>
  <c r="G281" i="26" s="1"/>
  <c r="J279" i="21"/>
  <c r="K281" i="26" s="1"/>
  <c r="N279" i="21"/>
  <c r="R279" i="21"/>
  <c r="S281" i="26" s="1"/>
  <c r="V279" i="21"/>
  <c r="W281" i="26" s="1"/>
  <c r="E280" i="21"/>
  <c r="F282" i="26" s="1"/>
  <c r="I280" i="21"/>
  <c r="M280" i="21"/>
  <c r="Q280" i="21"/>
  <c r="R282" i="26" s="1"/>
  <c r="U280" i="21"/>
  <c r="V282" i="26" s="1"/>
  <c r="D281" i="21"/>
  <c r="E283" i="26" s="1"/>
  <c r="H281" i="21"/>
  <c r="L281" i="21"/>
  <c r="M283" i="26" s="1"/>
  <c r="P281" i="21"/>
  <c r="Q283" i="26" s="1"/>
  <c r="T281" i="21"/>
  <c r="U283" i="26" s="1"/>
  <c r="C282" i="21"/>
  <c r="D284" i="26" s="1"/>
  <c r="G282" i="21"/>
  <c r="K282" i="21"/>
  <c r="L284" i="26" s="1"/>
  <c r="O282" i="21"/>
  <c r="P284" i="26" s="1"/>
  <c r="S282" i="21"/>
  <c r="T284" i="26" s="1"/>
  <c r="B283" i="21"/>
  <c r="C285" i="26" s="1"/>
  <c r="F283" i="21"/>
  <c r="G285" i="26" s="1"/>
  <c r="J283" i="21"/>
  <c r="K285" i="26" s="1"/>
  <c r="N283" i="21"/>
  <c r="R283" i="21"/>
  <c r="S285" i="26" s="1"/>
  <c r="V283" i="21"/>
  <c r="W285" i="26" s="1"/>
  <c r="E284" i="21"/>
  <c r="F286" i="26" s="1"/>
  <c r="I284" i="21"/>
  <c r="M284" i="21"/>
  <c r="Q284" i="21"/>
  <c r="R286" i="26" s="1"/>
  <c r="U284" i="21"/>
  <c r="V286" i="26" s="1"/>
  <c r="D285" i="21"/>
  <c r="E287" i="26" s="1"/>
  <c r="H285" i="21"/>
  <c r="L285" i="21"/>
  <c r="M287" i="26" s="1"/>
  <c r="P285" i="21"/>
  <c r="Q287" i="26" s="1"/>
  <c r="T285" i="21"/>
  <c r="U287" i="26" s="1"/>
  <c r="C286" i="21"/>
  <c r="D288" i="26" s="1"/>
  <c r="G286" i="21"/>
  <c r="K286" i="21"/>
  <c r="L288" i="26" s="1"/>
  <c r="O286" i="21"/>
  <c r="P288" i="26" s="1"/>
  <c r="S286" i="21"/>
  <c r="T288" i="26" s="1"/>
  <c r="B287" i="21"/>
  <c r="C289" i="26" s="1"/>
  <c r="F287" i="21"/>
  <c r="G289" i="26" s="1"/>
  <c r="J287" i="21"/>
  <c r="K289" i="26" s="1"/>
  <c r="N287" i="21"/>
  <c r="R287" i="21"/>
  <c r="S289" i="26" s="1"/>
  <c r="V287" i="21"/>
  <c r="W289" i="26" s="1"/>
  <c r="E288" i="21"/>
  <c r="F290" i="26" s="1"/>
  <c r="I288" i="21"/>
  <c r="M288" i="21"/>
  <c r="Q288" i="21"/>
  <c r="R290" i="26" s="1"/>
  <c r="U288" i="21"/>
  <c r="V290" i="26" s="1"/>
  <c r="D289" i="21"/>
  <c r="E291" i="26" s="1"/>
  <c r="H289" i="21"/>
  <c r="L289" i="21"/>
  <c r="M291" i="26" s="1"/>
  <c r="P289" i="21"/>
  <c r="Q291" i="26" s="1"/>
  <c r="T289" i="21"/>
  <c r="U291" i="26" s="1"/>
  <c r="C290" i="21"/>
  <c r="D292" i="26" s="1"/>
  <c r="G290" i="21"/>
  <c r="K290" i="21"/>
  <c r="L292" i="26" s="1"/>
  <c r="O290" i="21"/>
  <c r="P292" i="26" s="1"/>
  <c r="S290" i="21"/>
  <c r="T292" i="26" s="1"/>
  <c r="B291" i="21"/>
  <c r="C293" i="26" s="1"/>
  <c r="F291" i="21"/>
  <c r="G293" i="26" s="1"/>
  <c r="J291" i="21"/>
  <c r="K293" i="26" s="1"/>
  <c r="N291" i="21"/>
  <c r="R291" i="21"/>
  <c r="S293" i="26" s="1"/>
  <c r="V291" i="21"/>
  <c r="W293" i="26" s="1"/>
  <c r="E292" i="21"/>
  <c r="F294" i="26" s="1"/>
  <c r="I292" i="21"/>
  <c r="M292" i="21"/>
  <c r="Q292" i="21"/>
  <c r="R294" i="26" s="1"/>
  <c r="U292" i="21"/>
  <c r="V294" i="26" s="1"/>
  <c r="D293" i="21"/>
  <c r="E295" i="26" s="1"/>
  <c r="H293" i="21"/>
  <c r="L293" i="21"/>
  <c r="M295" i="26" s="1"/>
  <c r="P293" i="21"/>
  <c r="Q295" i="26" s="1"/>
  <c r="T293" i="21"/>
  <c r="U295" i="26" s="1"/>
  <c r="C294" i="21"/>
  <c r="D296" i="26" s="1"/>
  <c r="G294" i="21"/>
  <c r="K294" i="21"/>
  <c r="L296" i="26" s="1"/>
  <c r="O294" i="21"/>
  <c r="P296" i="26" s="1"/>
  <c r="S294" i="21"/>
  <c r="T296" i="26" s="1"/>
  <c r="B295" i="21"/>
  <c r="C297" i="26" s="1"/>
  <c r="F295" i="21"/>
  <c r="G297" i="26" s="1"/>
  <c r="J295" i="21"/>
  <c r="K297" i="26" s="1"/>
  <c r="N295" i="21"/>
  <c r="R295" i="21"/>
  <c r="S297" i="26" s="1"/>
  <c r="V295" i="21"/>
  <c r="W297" i="26" s="1"/>
  <c r="E296" i="21"/>
  <c r="F298" i="26" s="1"/>
  <c r="I296" i="21"/>
  <c r="M296" i="21"/>
  <c r="Q296" i="21"/>
  <c r="R298" i="26" s="1"/>
  <c r="U296" i="21"/>
  <c r="V298" i="26" s="1"/>
  <c r="D297" i="21"/>
  <c r="E299" i="26" s="1"/>
  <c r="H297" i="21"/>
  <c r="L297" i="21"/>
  <c r="M299" i="26" s="1"/>
  <c r="P297" i="21"/>
  <c r="Q299" i="26" s="1"/>
  <c r="T297" i="21"/>
  <c r="U299" i="26" s="1"/>
  <c r="C298" i="21"/>
  <c r="D300" i="26" s="1"/>
  <c r="G298" i="21"/>
  <c r="K298" i="21"/>
  <c r="L300" i="26" s="1"/>
  <c r="O298" i="21"/>
  <c r="P300" i="26" s="1"/>
  <c r="S298" i="21"/>
  <c r="T300" i="26" s="1"/>
  <c r="B299" i="21"/>
  <c r="C301" i="26" s="1"/>
  <c r="F299" i="21"/>
  <c r="G301" i="26" s="1"/>
  <c r="J299" i="21"/>
  <c r="K301" i="26" s="1"/>
  <c r="N299" i="21"/>
  <c r="R299" i="21"/>
  <c r="S301" i="26" s="1"/>
  <c r="V299" i="21"/>
  <c r="W301" i="26" s="1"/>
  <c r="E300" i="21"/>
  <c r="F302" i="26" s="1"/>
  <c r="I300" i="21"/>
  <c r="M300" i="21"/>
  <c r="Q300" i="21"/>
  <c r="R302" i="26" s="1"/>
  <c r="U300" i="21"/>
  <c r="V302" i="26" s="1"/>
  <c r="D301" i="21"/>
  <c r="E303" i="26" s="1"/>
  <c r="H301" i="21"/>
  <c r="L301" i="21"/>
  <c r="M303" i="26" s="1"/>
  <c r="P301" i="21"/>
  <c r="Q303" i="26" s="1"/>
  <c r="T301" i="21"/>
  <c r="U303" i="26" s="1"/>
  <c r="C302" i="21"/>
  <c r="D304" i="26" s="1"/>
  <c r="G302" i="21"/>
  <c r="K302" i="21"/>
  <c r="L304" i="26" s="1"/>
  <c r="O302" i="21"/>
  <c r="P304" i="26" s="1"/>
  <c r="S302" i="21"/>
  <c r="T304" i="26" s="1"/>
  <c r="B303" i="21"/>
  <c r="C305" i="26" s="1"/>
  <c r="F303" i="21"/>
  <c r="G305" i="26" s="1"/>
  <c r="J303" i="21"/>
  <c r="K305" i="26" s="1"/>
  <c r="N303" i="21"/>
  <c r="R303" i="21"/>
  <c r="S305" i="26" s="1"/>
  <c r="V303" i="21"/>
  <c r="W305" i="26" s="1"/>
  <c r="E304" i="21"/>
  <c r="F306" i="26" s="1"/>
  <c r="I304" i="21"/>
  <c r="M304" i="21"/>
  <c r="Q304" i="21"/>
  <c r="R306" i="26" s="1"/>
  <c r="U304" i="21"/>
  <c r="V306" i="26" s="1"/>
  <c r="D305" i="21"/>
  <c r="E307" i="26" s="1"/>
  <c r="H305" i="21"/>
  <c r="L305" i="21"/>
  <c r="M307" i="26" s="1"/>
  <c r="P305" i="21"/>
  <c r="Q307" i="26" s="1"/>
  <c r="T305" i="21"/>
  <c r="U307" i="26" s="1"/>
  <c r="C306" i="21"/>
  <c r="D308" i="26" s="1"/>
  <c r="G306" i="21"/>
  <c r="K306" i="21"/>
  <c r="L308" i="26" s="1"/>
  <c r="O306" i="21"/>
  <c r="P308" i="26" s="1"/>
  <c r="S306" i="21"/>
  <c r="T308" i="26" s="1"/>
  <c r="B307" i="21"/>
  <c r="C309" i="26" s="1"/>
  <c r="F307" i="21"/>
  <c r="G309" i="26" s="1"/>
  <c r="J307" i="21"/>
  <c r="K309" i="26" s="1"/>
  <c r="N307" i="21"/>
  <c r="R307" i="21"/>
  <c r="S309" i="26" s="1"/>
  <c r="V307" i="21"/>
  <c r="W309" i="26" s="1"/>
  <c r="E308" i="21"/>
  <c r="F310" i="26" s="1"/>
  <c r="I308" i="21"/>
  <c r="M308" i="21"/>
  <c r="Q308" i="21"/>
  <c r="R310" i="26" s="1"/>
  <c r="U308" i="21"/>
  <c r="V310" i="26" s="1"/>
  <c r="D309" i="21"/>
  <c r="E311" i="26" s="1"/>
  <c r="H309" i="21"/>
  <c r="L309" i="21"/>
  <c r="M311" i="26" s="1"/>
  <c r="P309" i="21"/>
  <c r="Q311" i="26" s="1"/>
  <c r="T309" i="21"/>
  <c r="U311" i="26" s="1"/>
  <c r="C310" i="21"/>
  <c r="D312" i="26" s="1"/>
  <c r="G310" i="21"/>
  <c r="K310" i="21"/>
  <c r="L312" i="26" s="1"/>
  <c r="O310" i="21"/>
  <c r="P312" i="26" s="1"/>
  <c r="S310" i="21"/>
  <c r="T312" i="26" s="1"/>
  <c r="B311" i="21"/>
  <c r="C313" i="26" s="1"/>
  <c r="F311" i="21"/>
  <c r="G313" i="26" s="1"/>
  <c r="J311" i="21"/>
  <c r="K313" i="26" s="1"/>
  <c r="N311" i="21"/>
  <c r="R311" i="21"/>
  <c r="S313" i="26" s="1"/>
  <c r="V311" i="21"/>
  <c r="W313" i="26" s="1"/>
  <c r="E312" i="21"/>
  <c r="F314" i="26" s="1"/>
  <c r="I312" i="21"/>
  <c r="M312" i="21"/>
  <c r="Q312" i="21"/>
  <c r="R314" i="26" s="1"/>
  <c r="U312" i="21"/>
  <c r="V314" i="26" s="1"/>
  <c r="D313" i="21"/>
  <c r="E315" i="26" s="1"/>
  <c r="H313" i="21"/>
  <c r="L313" i="21"/>
  <c r="M315" i="26" s="1"/>
  <c r="P313" i="21"/>
  <c r="Q315" i="26" s="1"/>
  <c r="T313" i="21"/>
  <c r="U315" i="26" s="1"/>
  <c r="C314" i="21"/>
  <c r="D316" i="26" s="1"/>
  <c r="G314" i="21"/>
  <c r="K314" i="21"/>
  <c r="L316" i="26" s="1"/>
  <c r="O314" i="21"/>
  <c r="P316" i="26" s="1"/>
  <c r="S314" i="21"/>
  <c r="T316" i="26" s="1"/>
  <c r="C317" i="26"/>
  <c r="G317" i="26"/>
  <c r="K317" i="26"/>
  <c r="S317" i="26"/>
  <c r="W317" i="26"/>
  <c r="F318" i="26"/>
  <c r="R318" i="26"/>
  <c r="V318" i="26"/>
  <c r="D317" i="21"/>
  <c r="E319" i="26" s="1"/>
  <c r="H317" i="21"/>
  <c r="L317" i="21"/>
  <c r="M319" i="26" s="1"/>
  <c r="P317" i="21"/>
  <c r="Q319" i="26" s="1"/>
  <c r="T317" i="21"/>
  <c r="U319" i="26" s="1"/>
  <c r="C318" i="21"/>
  <c r="D320" i="26" s="1"/>
  <c r="G318" i="21"/>
  <c r="K318" i="21"/>
  <c r="L320" i="26" s="1"/>
  <c r="O318" i="21"/>
  <c r="P320" i="26" s="1"/>
  <c r="S318" i="21"/>
  <c r="T320" i="26" s="1"/>
  <c r="B319" i="21"/>
  <c r="C321" i="26" s="1"/>
  <c r="F319" i="21"/>
  <c r="G321" i="26" s="1"/>
  <c r="J319" i="21"/>
  <c r="K321" i="26" s="1"/>
  <c r="N319" i="21"/>
  <c r="R319" i="21"/>
  <c r="S321" i="26" s="1"/>
  <c r="V319" i="21"/>
  <c r="W321" i="26" s="1"/>
  <c r="E320" i="21"/>
  <c r="F322" i="26" s="1"/>
  <c r="I320" i="21"/>
  <c r="M320" i="21"/>
  <c r="Q320" i="21"/>
  <c r="R322" i="26" s="1"/>
  <c r="U320" i="21"/>
  <c r="V322" i="26" s="1"/>
  <c r="D321" i="21"/>
  <c r="E323" i="26" s="1"/>
  <c r="H321" i="21"/>
  <c r="L321" i="21"/>
  <c r="M323" i="26" s="1"/>
  <c r="P321" i="21"/>
  <c r="Q323" i="26" s="1"/>
  <c r="T321" i="21"/>
  <c r="U323" i="26" s="1"/>
  <c r="C322" i="21"/>
  <c r="D324" i="26" s="1"/>
  <c r="G322" i="21"/>
  <c r="K322" i="21"/>
  <c r="L324" i="26" s="1"/>
  <c r="O322" i="21"/>
  <c r="P324" i="26" s="1"/>
  <c r="S322" i="21"/>
  <c r="T324" i="26" s="1"/>
  <c r="B323" i="21"/>
  <c r="C325" i="26" s="1"/>
  <c r="F323" i="21"/>
  <c r="G325" i="26" s="1"/>
  <c r="J323" i="21"/>
  <c r="K325" i="26" s="1"/>
  <c r="N323" i="21"/>
  <c r="R323" i="21"/>
  <c r="S325" i="26" s="1"/>
  <c r="V323" i="21"/>
  <c r="W325" i="26" s="1"/>
  <c r="E324" i="21"/>
  <c r="F326" i="26" s="1"/>
  <c r="I324" i="21"/>
  <c r="M324" i="21"/>
  <c r="Q324" i="21"/>
  <c r="R326" i="26" s="1"/>
  <c r="U324" i="21"/>
  <c r="V326" i="26" s="1"/>
  <c r="D325" i="21"/>
  <c r="E327" i="26" s="1"/>
  <c r="H325" i="21"/>
  <c r="L325" i="21"/>
  <c r="M327" i="26" s="1"/>
  <c r="P325" i="21"/>
  <c r="Q327" i="26" s="1"/>
  <c r="T325" i="21"/>
  <c r="U327" i="26" s="1"/>
  <c r="C326" i="21"/>
  <c r="D328" i="26" s="1"/>
  <c r="G326" i="21"/>
  <c r="K326" i="21"/>
  <c r="L328" i="26" s="1"/>
  <c r="O326" i="21"/>
  <c r="P328" i="26" s="1"/>
  <c r="S326" i="21"/>
  <c r="T328" i="26" s="1"/>
  <c r="B327" i="21"/>
  <c r="C329" i="26" s="1"/>
  <c r="F327" i="21"/>
  <c r="G329" i="26" s="1"/>
  <c r="J327" i="21"/>
  <c r="K329" i="26" s="1"/>
  <c r="N327" i="21"/>
  <c r="R327" i="21"/>
  <c r="S329" i="26" s="1"/>
  <c r="V327" i="21"/>
  <c r="W329" i="26" s="1"/>
  <c r="E328" i="21"/>
  <c r="F330" i="26" s="1"/>
  <c r="I328" i="21"/>
  <c r="M328" i="21"/>
  <c r="Q328" i="21"/>
  <c r="R330" i="26" s="1"/>
  <c r="U328" i="21"/>
  <c r="V330" i="26" s="1"/>
  <c r="D329" i="21"/>
  <c r="E331" i="26" s="1"/>
  <c r="H329" i="21"/>
  <c r="L329" i="21"/>
  <c r="M331" i="26" s="1"/>
  <c r="P329" i="21"/>
  <c r="Q331" i="26" s="1"/>
  <c r="T329" i="21"/>
  <c r="U331" i="26" s="1"/>
  <c r="C330" i="21"/>
  <c r="D332" i="26" s="1"/>
  <c r="G330" i="21"/>
  <c r="K330" i="21"/>
  <c r="L332" i="26" s="1"/>
  <c r="O330" i="21"/>
  <c r="P332" i="26" s="1"/>
  <c r="S330" i="21"/>
  <c r="T332" i="26" s="1"/>
  <c r="B331" i="21"/>
  <c r="C333" i="26" s="1"/>
  <c r="F331" i="21"/>
  <c r="G333" i="26" s="1"/>
  <c r="J331" i="21"/>
  <c r="K333" i="26" s="1"/>
  <c r="N331" i="21"/>
  <c r="R331" i="21"/>
  <c r="S333" i="26" s="1"/>
  <c r="V331" i="21"/>
  <c r="W333" i="26" s="1"/>
  <c r="E332" i="21"/>
  <c r="F334" i="26" s="1"/>
  <c r="I332" i="21"/>
  <c r="M332" i="21"/>
  <c r="Q332" i="21"/>
  <c r="R334" i="26" s="1"/>
  <c r="U332" i="21"/>
  <c r="V334" i="26" s="1"/>
  <c r="D333" i="21"/>
  <c r="E335" i="26" s="1"/>
  <c r="H333" i="21"/>
  <c r="L333" i="21"/>
  <c r="M335" i="26" s="1"/>
  <c r="P333" i="21"/>
  <c r="Q335" i="26" s="1"/>
  <c r="T333" i="21"/>
  <c r="U335" i="26" s="1"/>
  <c r="C334" i="21"/>
  <c r="D336" i="26" s="1"/>
  <c r="G334" i="21"/>
  <c r="K334" i="21"/>
  <c r="L336" i="26" s="1"/>
  <c r="O334" i="21"/>
  <c r="P336" i="26" s="1"/>
  <c r="S334" i="21"/>
  <c r="T336" i="26" s="1"/>
  <c r="B335" i="21"/>
  <c r="C337" i="26" s="1"/>
  <c r="F335" i="21"/>
  <c r="G337" i="26" s="1"/>
  <c r="J335" i="21"/>
  <c r="K337" i="26" s="1"/>
  <c r="N335" i="21"/>
  <c r="R335" i="21"/>
  <c r="S337" i="26" s="1"/>
  <c r="V335" i="21"/>
  <c r="W337" i="26" s="1"/>
  <c r="E336" i="21"/>
  <c r="F338" i="26" s="1"/>
  <c r="I336" i="21"/>
  <c r="M336" i="21"/>
  <c r="Q336" i="21"/>
  <c r="R338" i="26" s="1"/>
  <c r="U336" i="21"/>
  <c r="V338" i="26" s="1"/>
  <c r="D337" i="21"/>
  <c r="E339" i="26" s="1"/>
  <c r="H337" i="21"/>
  <c r="L337" i="21"/>
  <c r="M339" i="26" s="1"/>
  <c r="P337" i="21"/>
  <c r="Q339" i="26" s="1"/>
  <c r="T337" i="21"/>
  <c r="U339" i="26" s="1"/>
  <c r="C338" i="21"/>
  <c r="D340" i="26" s="1"/>
  <c r="G338" i="21"/>
  <c r="K338" i="21"/>
  <c r="L340" i="26" s="1"/>
  <c r="O338" i="21"/>
  <c r="P340" i="26" s="1"/>
  <c r="S338" i="21"/>
  <c r="T340" i="26" s="1"/>
  <c r="B339" i="21"/>
  <c r="C341" i="26" s="1"/>
  <c r="F339" i="21"/>
  <c r="G341" i="26" s="1"/>
  <c r="J339" i="21"/>
  <c r="K341" i="26" s="1"/>
  <c r="N339" i="21"/>
  <c r="R339" i="21"/>
  <c r="S341" i="26" s="1"/>
  <c r="V339" i="21"/>
  <c r="W341" i="26" s="1"/>
  <c r="E340" i="21"/>
  <c r="F342" i="26" s="1"/>
  <c r="I340" i="21"/>
  <c r="M340" i="21"/>
  <c r="Q340" i="21"/>
  <c r="R342" i="26" s="1"/>
  <c r="U340" i="21"/>
  <c r="V342" i="26" s="1"/>
  <c r="D341" i="21"/>
  <c r="E343" i="26" s="1"/>
  <c r="H341" i="21"/>
  <c r="L341" i="21"/>
  <c r="M343" i="26" s="1"/>
  <c r="P341" i="21"/>
  <c r="Q343" i="26" s="1"/>
  <c r="T341" i="21"/>
  <c r="U343" i="26" s="1"/>
  <c r="C342" i="21"/>
  <c r="D344" i="26" s="1"/>
  <c r="G342" i="21"/>
  <c r="K342" i="21"/>
  <c r="L344" i="26" s="1"/>
  <c r="O342" i="21"/>
  <c r="P344" i="26" s="1"/>
  <c r="S342" i="21"/>
  <c r="T344" i="26" s="1"/>
  <c r="B343" i="21"/>
  <c r="C345" i="26" s="1"/>
  <c r="F343" i="21"/>
  <c r="G345" i="26" s="1"/>
  <c r="J343" i="21"/>
  <c r="K345" i="26" s="1"/>
  <c r="N343" i="21"/>
  <c r="R343" i="21"/>
  <c r="S345" i="26" s="1"/>
  <c r="V343" i="21"/>
  <c r="W345" i="26" s="1"/>
  <c r="E344" i="21"/>
  <c r="F346" i="26" s="1"/>
  <c r="I344" i="21"/>
  <c r="M344" i="21"/>
  <c r="Q344" i="21"/>
  <c r="R346" i="26" s="1"/>
  <c r="U344" i="21"/>
  <c r="V346" i="26" s="1"/>
  <c r="D345" i="21"/>
  <c r="E347" i="26" s="1"/>
  <c r="H345" i="21"/>
  <c r="L345" i="21"/>
  <c r="M347" i="26" s="1"/>
  <c r="P345" i="21"/>
  <c r="Q347" i="26" s="1"/>
  <c r="T345" i="21"/>
  <c r="U347" i="26" s="1"/>
  <c r="C346" i="21"/>
  <c r="D348" i="26" s="1"/>
  <c r="G346" i="21"/>
  <c r="K346" i="21"/>
  <c r="L348" i="26" s="1"/>
  <c r="O346" i="21"/>
  <c r="P348" i="26" s="1"/>
  <c r="S346" i="21"/>
  <c r="T348" i="26" s="1"/>
  <c r="B347" i="21"/>
  <c r="C349" i="26" s="1"/>
  <c r="F347" i="21"/>
  <c r="G349" i="26" s="1"/>
  <c r="J347" i="21"/>
  <c r="K349" i="26" s="1"/>
  <c r="N347" i="21"/>
  <c r="R347" i="21"/>
  <c r="S349" i="26" s="1"/>
  <c r="V347" i="21"/>
  <c r="W349" i="26" s="1"/>
  <c r="E348" i="21"/>
  <c r="F350" i="26" s="1"/>
  <c r="I348" i="21"/>
  <c r="M348" i="21"/>
  <c r="Q348" i="21"/>
  <c r="R350" i="26" s="1"/>
  <c r="U348" i="21"/>
  <c r="V350" i="26" s="1"/>
  <c r="D349" i="21"/>
  <c r="E351" i="26" s="1"/>
  <c r="H349" i="21"/>
  <c r="L349" i="21"/>
  <c r="M351" i="26" s="1"/>
  <c r="P349" i="21"/>
  <c r="Q351" i="26" s="1"/>
  <c r="T349" i="21"/>
  <c r="U351" i="26" s="1"/>
  <c r="C350" i="21"/>
  <c r="D352" i="26" s="1"/>
  <c r="G350" i="21"/>
  <c r="K350" i="21"/>
  <c r="L352" i="26" s="1"/>
  <c r="O350" i="21"/>
  <c r="P352" i="26" s="1"/>
  <c r="S350" i="21"/>
  <c r="T352" i="26" s="1"/>
  <c r="B351" i="21"/>
  <c r="C353" i="26" s="1"/>
  <c r="F351" i="21"/>
  <c r="G353" i="26" s="1"/>
  <c r="J351" i="21"/>
  <c r="K353" i="26" s="1"/>
  <c r="N351" i="21"/>
  <c r="R351" i="21"/>
  <c r="S353" i="26" s="1"/>
  <c r="V351" i="21"/>
  <c r="W353" i="26" s="1"/>
  <c r="E352" i="21"/>
  <c r="F354" i="26" s="1"/>
  <c r="I352" i="21"/>
  <c r="M352" i="21"/>
  <c r="Q352" i="21"/>
  <c r="R354" i="26" s="1"/>
  <c r="U352" i="21"/>
  <c r="V354" i="26" s="1"/>
  <c r="D353" i="21"/>
  <c r="E355" i="26" s="1"/>
  <c r="H353" i="21"/>
  <c r="L353" i="21"/>
  <c r="M355" i="26" s="1"/>
  <c r="P353" i="21"/>
  <c r="Q355" i="26" s="1"/>
  <c r="T353" i="21"/>
  <c r="U355" i="26" s="1"/>
  <c r="C354" i="21"/>
  <c r="D356" i="26" s="1"/>
  <c r="G354" i="21"/>
  <c r="K354" i="21"/>
  <c r="L356" i="26" s="1"/>
  <c r="O354" i="21"/>
  <c r="P356" i="26" s="1"/>
  <c r="S354" i="21"/>
  <c r="T356" i="26" s="1"/>
  <c r="B355" i="21"/>
  <c r="C357" i="26" s="1"/>
  <c r="F355" i="21"/>
  <c r="G357" i="26" s="1"/>
  <c r="J355" i="21"/>
  <c r="K357" i="26" s="1"/>
  <c r="N355" i="21"/>
  <c r="R355" i="21"/>
  <c r="S357" i="26" s="1"/>
  <c r="V355" i="21"/>
  <c r="W357" i="26" s="1"/>
  <c r="E356" i="21"/>
  <c r="F358" i="26" s="1"/>
  <c r="I356" i="21"/>
  <c r="M356" i="21"/>
  <c r="Q356" i="21"/>
  <c r="R358" i="26" s="1"/>
  <c r="U356" i="21"/>
  <c r="V358" i="26" s="1"/>
  <c r="D357" i="21"/>
  <c r="E359" i="26" s="1"/>
  <c r="H357" i="21"/>
  <c r="L357" i="21"/>
  <c r="M359" i="26" s="1"/>
  <c r="P357" i="21"/>
  <c r="Q359" i="26" s="1"/>
  <c r="T357" i="21"/>
  <c r="U359" i="26" s="1"/>
  <c r="C358" i="21"/>
  <c r="D360" i="26" s="1"/>
  <c r="G358" i="21"/>
  <c r="K358" i="21"/>
  <c r="L360" i="26" s="1"/>
  <c r="O358" i="21"/>
  <c r="P360" i="26" s="1"/>
  <c r="S358" i="21"/>
  <c r="T360" i="26" s="1"/>
  <c r="B359" i="21"/>
  <c r="C361" i="26" s="1"/>
  <c r="F359" i="21"/>
  <c r="G361" i="26" s="1"/>
  <c r="J359" i="21"/>
  <c r="K361" i="26" s="1"/>
  <c r="N359" i="21"/>
  <c r="R359" i="21"/>
  <c r="S361" i="26" s="1"/>
  <c r="V359" i="21"/>
  <c r="W361" i="26" s="1"/>
  <c r="E360" i="21"/>
  <c r="F362" i="26" s="1"/>
  <c r="I360" i="21"/>
  <c r="M360" i="21"/>
  <c r="Q360" i="21"/>
  <c r="R362" i="26" s="1"/>
  <c r="U360" i="21"/>
  <c r="V362" i="26" s="1"/>
  <c r="D361" i="21"/>
  <c r="E363" i="26" s="1"/>
  <c r="H361" i="21"/>
  <c r="L361" i="21"/>
  <c r="M363" i="26" s="1"/>
  <c r="P361" i="21"/>
  <c r="Q363" i="26" s="1"/>
  <c r="T361" i="21"/>
  <c r="U363" i="26" s="1"/>
  <c r="C362" i="21"/>
  <c r="D364" i="26" s="1"/>
  <c r="G362" i="21"/>
  <c r="K362" i="21"/>
  <c r="L364" i="26" s="1"/>
  <c r="O362" i="21"/>
  <c r="P364" i="26" s="1"/>
  <c r="S362" i="21"/>
  <c r="T364" i="26" s="1"/>
  <c r="B363" i="21"/>
  <c r="C365" i="26" s="1"/>
  <c r="F363" i="21"/>
  <c r="G365" i="26" s="1"/>
  <c r="J363" i="21"/>
  <c r="K365" i="26" s="1"/>
  <c r="N363" i="21"/>
  <c r="R363" i="21"/>
  <c r="S365" i="26" s="1"/>
  <c r="V363" i="21"/>
  <c r="W365" i="26" s="1"/>
  <c r="E364" i="21"/>
  <c r="F366" i="26" s="1"/>
  <c r="I364" i="21"/>
  <c r="M364" i="21"/>
  <c r="Q364" i="21"/>
  <c r="R366" i="26" s="1"/>
  <c r="U364" i="21"/>
  <c r="V366" i="26" s="1"/>
  <c r="D365" i="21"/>
  <c r="E367" i="26" s="1"/>
  <c r="H365" i="21"/>
  <c r="L365" i="21"/>
  <c r="M367" i="26" s="1"/>
  <c r="P365" i="21"/>
  <c r="Q367" i="26" s="1"/>
  <c r="T365" i="21"/>
  <c r="U367" i="26" s="1"/>
  <c r="C366" i="21"/>
  <c r="D368" i="26" s="1"/>
  <c r="G366" i="21"/>
  <c r="K366" i="21"/>
  <c r="L368" i="26" s="1"/>
  <c r="O366" i="21"/>
  <c r="P368" i="26" s="1"/>
  <c r="S366" i="21"/>
  <c r="T368" i="26" s="1"/>
  <c r="B367" i="21"/>
  <c r="C369" i="26" s="1"/>
  <c r="F367" i="21"/>
  <c r="G369" i="26" s="1"/>
  <c r="J367" i="21"/>
  <c r="K369" i="26" s="1"/>
  <c r="N367" i="21"/>
  <c r="R367" i="21"/>
  <c r="S369" i="26" s="1"/>
  <c r="V367" i="21"/>
  <c r="W369" i="26" s="1"/>
  <c r="E368" i="21"/>
  <c r="F370" i="26" s="1"/>
  <c r="I368" i="21"/>
  <c r="M368" i="21"/>
  <c r="Q368" i="21"/>
  <c r="R370" i="26" s="1"/>
  <c r="U368" i="21"/>
  <c r="V370" i="26" s="1"/>
  <c r="D369" i="21"/>
  <c r="E371" i="26" s="1"/>
  <c r="H369" i="21"/>
  <c r="L369" i="21"/>
  <c r="M371" i="26" s="1"/>
  <c r="P369" i="21"/>
  <c r="Q371" i="26" s="1"/>
  <c r="T369" i="21"/>
  <c r="U371" i="26" s="1"/>
  <c r="C370" i="21"/>
  <c r="D372" i="26" s="1"/>
  <c r="J102" i="21"/>
  <c r="K104" i="26" s="1"/>
  <c r="N124" i="21"/>
  <c r="T131" i="21"/>
  <c r="U133" i="26" s="1"/>
  <c r="V137" i="21"/>
  <c r="W139" i="26" s="1"/>
  <c r="C144" i="21"/>
  <c r="D146" i="26" s="1"/>
  <c r="E150" i="21"/>
  <c r="F152" i="26" s="1"/>
  <c r="G156" i="21"/>
  <c r="I162" i="21"/>
  <c r="K168" i="21"/>
  <c r="L170" i="26" s="1"/>
  <c r="N173" i="21"/>
  <c r="O176" i="21"/>
  <c r="P178" i="26" s="1"/>
  <c r="D179" i="21"/>
  <c r="E181" i="26" s="1"/>
  <c r="S180" i="21"/>
  <c r="T182" i="26" s="1"/>
  <c r="I182" i="21"/>
  <c r="T183" i="21"/>
  <c r="U185" i="26" s="1"/>
  <c r="J185" i="21"/>
  <c r="K187" i="26" s="1"/>
  <c r="U186" i="21"/>
  <c r="V188" i="26" s="1"/>
  <c r="K188" i="21"/>
  <c r="L190" i="26" s="1"/>
  <c r="V189" i="21"/>
  <c r="W191" i="26" s="1"/>
  <c r="L191" i="21"/>
  <c r="M193" i="26" s="1"/>
  <c r="B193" i="21"/>
  <c r="C195" i="26" s="1"/>
  <c r="M194" i="21"/>
  <c r="C196" i="21"/>
  <c r="D198" i="26" s="1"/>
  <c r="N197" i="21"/>
  <c r="D199" i="21"/>
  <c r="E201" i="26" s="1"/>
  <c r="O200" i="21"/>
  <c r="P202" i="26" s="1"/>
  <c r="E202" i="21"/>
  <c r="F204" i="26" s="1"/>
  <c r="P203" i="21"/>
  <c r="Q205" i="26" s="1"/>
  <c r="F205" i="21"/>
  <c r="G207" i="26" s="1"/>
  <c r="Q206" i="21"/>
  <c r="R208" i="26" s="1"/>
  <c r="G208" i="21"/>
  <c r="R209" i="21"/>
  <c r="S211" i="26" s="1"/>
  <c r="H211" i="21"/>
  <c r="S212" i="21"/>
  <c r="T214" i="26" s="1"/>
  <c r="I214" i="21"/>
  <c r="T215" i="21"/>
  <c r="U217" i="26" s="1"/>
  <c r="J217" i="21"/>
  <c r="K219" i="26" s="1"/>
  <c r="U218" i="21"/>
  <c r="V220" i="26" s="1"/>
  <c r="K220" i="21"/>
  <c r="L222" i="26" s="1"/>
  <c r="M221" i="21"/>
  <c r="H222" i="21"/>
  <c r="C223" i="21"/>
  <c r="D225" i="26" s="1"/>
  <c r="S223" i="21"/>
  <c r="T225" i="26" s="1"/>
  <c r="N224" i="21"/>
  <c r="I225" i="21"/>
  <c r="D226" i="21"/>
  <c r="E228" i="26" s="1"/>
  <c r="T226" i="21"/>
  <c r="U228" i="26" s="1"/>
  <c r="O227" i="21"/>
  <c r="P229" i="26" s="1"/>
  <c r="J228" i="21"/>
  <c r="K230" i="26" s="1"/>
  <c r="E229" i="21"/>
  <c r="F231" i="26" s="1"/>
  <c r="U229" i="21"/>
  <c r="V231" i="26" s="1"/>
  <c r="P230" i="21"/>
  <c r="Q232" i="26" s="1"/>
  <c r="K231" i="21"/>
  <c r="L233" i="26" s="1"/>
  <c r="F232" i="21"/>
  <c r="G234" i="26" s="1"/>
  <c r="V232" i="21"/>
  <c r="W234" i="26" s="1"/>
  <c r="Q233" i="21"/>
  <c r="R235" i="26" s="1"/>
  <c r="L234" i="21"/>
  <c r="M236" i="26" s="1"/>
  <c r="G235" i="21"/>
  <c r="B236" i="21"/>
  <c r="C238" i="26" s="1"/>
  <c r="R236" i="21"/>
  <c r="S238" i="26" s="1"/>
  <c r="M237" i="21"/>
  <c r="H238" i="21"/>
  <c r="C239" i="21"/>
  <c r="D241" i="26" s="1"/>
  <c r="S239" i="21"/>
  <c r="T241" i="26" s="1"/>
  <c r="N240" i="21"/>
  <c r="I241" i="21"/>
  <c r="D242" i="21"/>
  <c r="E244" i="26" s="1"/>
  <c r="T242" i="21"/>
  <c r="U244" i="26" s="1"/>
  <c r="O243" i="21"/>
  <c r="P245" i="26" s="1"/>
  <c r="J244" i="21"/>
  <c r="K246" i="26" s="1"/>
  <c r="E245" i="21"/>
  <c r="F247" i="26" s="1"/>
  <c r="U245" i="21"/>
  <c r="V247" i="26" s="1"/>
  <c r="P246" i="21"/>
  <c r="Q248" i="26" s="1"/>
  <c r="K247" i="21"/>
  <c r="L249" i="26" s="1"/>
  <c r="F248" i="21"/>
  <c r="G250" i="26" s="1"/>
  <c r="V248" i="21"/>
  <c r="W250" i="26" s="1"/>
  <c r="Q249" i="21"/>
  <c r="R251" i="26" s="1"/>
  <c r="L250" i="21"/>
  <c r="M252" i="26" s="1"/>
  <c r="G251" i="21"/>
  <c r="B252" i="21"/>
  <c r="C254" i="26" s="1"/>
  <c r="R252" i="21"/>
  <c r="S254" i="26" s="1"/>
  <c r="F253" i="21"/>
  <c r="G255" i="26" s="1"/>
  <c r="N253" i="21"/>
  <c r="U253" i="21"/>
  <c r="V255" i="26" s="1"/>
  <c r="E254" i="21"/>
  <c r="F256" i="26" s="1"/>
  <c r="J254" i="21"/>
  <c r="K256" i="26" s="1"/>
  <c r="P254" i="21"/>
  <c r="Q256" i="26" s="1"/>
  <c r="U254" i="21"/>
  <c r="V256" i="26" s="1"/>
  <c r="E255" i="21"/>
  <c r="F257" i="26" s="1"/>
  <c r="K255" i="21"/>
  <c r="L257" i="26" s="1"/>
  <c r="P255" i="21"/>
  <c r="Q257" i="26" s="1"/>
  <c r="U255" i="21"/>
  <c r="V257" i="26" s="1"/>
  <c r="F256" i="21"/>
  <c r="G258" i="26" s="1"/>
  <c r="J256" i="21"/>
  <c r="K258" i="26" s="1"/>
  <c r="N256" i="21"/>
  <c r="R256" i="21"/>
  <c r="S258" i="26" s="1"/>
  <c r="V256" i="21"/>
  <c r="W258" i="26" s="1"/>
  <c r="E257" i="21"/>
  <c r="F259" i="26" s="1"/>
  <c r="I257" i="21"/>
  <c r="M257" i="21"/>
  <c r="Q257" i="21"/>
  <c r="R259" i="26" s="1"/>
  <c r="U257" i="21"/>
  <c r="V259" i="26" s="1"/>
  <c r="D258" i="21"/>
  <c r="E260" i="26" s="1"/>
  <c r="H258" i="21"/>
  <c r="L258" i="21"/>
  <c r="M260" i="26" s="1"/>
  <c r="P258" i="21"/>
  <c r="Q260" i="26" s="1"/>
  <c r="T258" i="21"/>
  <c r="U260" i="26" s="1"/>
  <c r="C259" i="21"/>
  <c r="D261" i="26" s="1"/>
  <c r="G259" i="21"/>
  <c r="K259" i="21"/>
  <c r="L261" i="26" s="1"/>
  <c r="O259" i="21"/>
  <c r="P261" i="26" s="1"/>
  <c r="S259" i="21"/>
  <c r="T261" i="26" s="1"/>
  <c r="B260" i="21"/>
  <c r="C262" i="26" s="1"/>
  <c r="F260" i="21"/>
  <c r="G262" i="26" s="1"/>
  <c r="J260" i="21"/>
  <c r="K262" i="26" s="1"/>
  <c r="N260" i="21"/>
  <c r="R260" i="21"/>
  <c r="S262" i="26" s="1"/>
  <c r="V260" i="21"/>
  <c r="W262" i="26" s="1"/>
  <c r="E261" i="21"/>
  <c r="F263" i="26" s="1"/>
  <c r="I261" i="21"/>
  <c r="M261" i="21"/>
  <c r="Q261" i="21"/>
  <c r="R263" i="26" s="1"/>
  <c r="U261" i="21"/>
  <c r="V263" i="26" s="1"/>
  <c r="D262" i="21"/>
  <c r="E264" i="26" s="1"/>
  <c r="H262" i="21"/>
  <c r="L262" i="21"/>
  <c r="M264" i="26" s="1"/>
  <c r="P262" i="21"/>
  <c r="Q264" i="26" s="1"/>
  <c r="T262" i="21"/>
  <c r="U264" i="26" s="1"/>
  <c r="C263" i="21"/>
  <c r="D265" i="26" s="1"/>
  <c r="G263" i="21"/>
  <c r="K263" i="21"/>
  <c r="L265" i="26" s="1"/>
  <c r="O263" i="21"/>
  <c r="P265" i="26" s="1"/>
  <c r="S263" i="21"/>
  <c r="T265" i="26" s="1"/>
  <c r="B264" i="21"/>
  <c r="C266" i="26" s="1"/>
  <c r="F264" i="21"/>
  <c r="G266" i="26" s="1"/>
  <c r="J264" i="21"/>
  <c r="K266" i="26" s="1"/>
  <c r="N264" i="21"/>
  <c r="R264" i="21"/>
  <c r="S266" i="26" s="1"/>
  <c r="V264" i="21"/>
  <c r="W266" i="26" s="1"/>
  <c r="E265" i="21"/>
  <c r="F267" i="26" s="1"/>
  <c r="I265" i="21"/>
  <c r="M265" i="21"/>
  <c r="Q265" i="21"/>
  <c r="R267" i="26" s="1"/>
  <c r="U265" i="21"/>
  <c r="V267" i="26" s="1"/>
  <c r="D266" i="21"/>
  <c r="E268" i="26" s="1"/>
  <c r="H266" i="21"/>
  <c r="L266" i="21"/>
  <c r="M268" i="26" s="1"/>
  <c r="P266" i="21"/>
  <c r="Q268" i="26" s="1"/>
  <c r="T266" i="21"/>
  <c r="U268" i="26" s="1"/>
  <c r="C267" i="21"/>
  <c r="D269" i="26" s="1"/>
  <c r="G267" i="21"/>
  <c r="K267" i="21"/>
  <c r="L269" i="26" s="1"/>
  <c r="O267" i="21"/>
  <c r="P269" i="26" s="1"/>
  <c r="S267" i="21"/>
  <c r="T269" i="26" s="1"/>
  <c r="B268" i="21"/>
  <c r="C270" i="26" s="1"/>
  <c r="F268" i="21"/>
  <c r="G270" i="26" s="1"/>
  <c r="J268" i="21"/>
  <c r="K270" i="26" s="1"/>
  <c r="N268" i="21"/>
  <c r="R268" i="21"/>
  <c r="S270" i="26" s="1"/>
  <c r="V268" i="21"/>
  <c r="W270" i="26" s="1"/>
  <c r="E269" i="21"/>
  <c r="F271" i="26" s="1"/>
  <c r="I269" i="21"/>
  <c r="M269" i="21"/>
  <c r="Q269" i="21"/>
  <c r="R271" i="26" s="1"/>
  <c r="U269" i="21"/>
  <c r="V271" i="26" s="1"/>
  <c r="D270" i="21"/>
  <c r="E272" i="26" s="1"/>
  <c r="H270" i="21"/>
  <c r="L270" i="21"/>
  <c r="M272" i="26" s="1"/>
  <c r="P270" i="21"/>
  <c r="Q272" i="26" s="1"/>
  <c r="T270" i="21"/>
  <c r="U272" i="26" s="1"/>
  <c r="C271" i="21"/>
  <c r="D273" i="26" s="1"/>
  <c r="G271" i="21"/>
  <c r="K271" i="21"/>
  <c r="L273" i="26" s="1"/>
  <c r="O271" i="21"/>
  <c r="P273" i="26" s="1"/>
  <c r="S271" i="21"/>
  <c r="T273" i="26" s="1"/>
  <c r="B272" i="21"/>
  <c r="C274" i="26" s="1"/>
  <c r="F272" i="21"/>
  <c r="G274" i="26" s="1"/>
  <c r="J272" i="21"/>
  <c r="K274" i="26" s="1"/>
  <c r="N272" i="21"/>
  <c r="R272" i="21"/>
  <c r="S274" i="26" s="1"/>
  <c r="V272" i="21"/>
  <c r="W274" i="26" s="1"/>
  <c r="E273" i="21"/>
  <c r="F275" i="26" s="1"/>
  <c r="I273" i="21"/>
  <c r="M273" i="21"/>
  <c r="Q273" i="21"/>
  <c r="R275" i="26" s="1"/>
  <c r="U273" i="21"/>
  <c r="V275" i="26" s="1"/>
  <c r="D274" i="21"/>
  <c r="E276" i="26" s="1"/>
  <c r="H274" i="21"/>
  <c r="L274" i="21"/>
  <c r="M276" i="26" s="1"/>
  <c r="P274" i="21"/>
  <c r="Q276" i="26" s="1"/>
  <c r="T274" i="21"/>
  <c r="U276" i="26" s="1"/>
  <c r="C275" i="21"/>
  <c r="D277" i="26" s="1"/>
  <c r="G275" i="21"/>
  <c r="K275" i="21"/>
  <c r="L277" i="26" s="1"/>
  <c r="O275" i="21"/>
  <c r="P277" i="26" s="1"/>
  <c r="S275" i="21"/>
  <c r="T277" i="26" s="1"/>
  <c r="B276" i="21"/>
  <c r="C278" i="26" s="1"/>
  <c r="F276" i="21"/>
  <c r="G278" i="26" s="1"/>
  <c r="J276" i="21"/>
  <c r="K278" i="26" s="1"/>
  <c r="N276" i="21"/>
  <c r="R276" i="21"/>
  <c r="S278" i="26" s="1"/>
  <c r="V276" i="21"/>
  <c r="W278" i="26" s="1"/>
  <c r="E277" i="21"/>
  <c r="F279" i="26" s="1"/>
  <c r="I277" i="21"/>
  <c r="M277" i="21"/>
  <c r="Q277" i="21"/>
  <c r="R279" i="26" s="1"/>
  <c r="U277" i="21"/>
  <c r="V279" i="26" s="1"/>
  <c r="D278" i="21"/>
  <c r="E280" i="26" s="1"/>
  <c r="H278" i="21"/>
  <c r="L278" i="21"/>
  <c r="M280" i="26" s="1"/>
  <c r="P278" i="21"/>
  <c r="Q280" i="26" s="1"/>
  <c r="T278" i="21"/>
  <c r="U280" i="26" s="1"/>
  <c r="C279" i="21"/>
  <c r="D281" i="26" s="1"/>
  <c r="G279" i="21"/>
  <c r="K279" i="21"/>
  <c r="L281" i="26" s="1"/>
  <c r="O279" i="21"/>
  <c r="P281" i="26" s="1"/>
  <c r="S279" i="21"/>
  <c r="T281" i="26" s="1"/>
  <c r="B280" i="21"/>
  <c r="C282" i="26" s="1"/>
  <c r="F280" i="21"/>
  <c r="G282" i="26" s="1"/>
  <c r="J280" i="21"/>
  <c r="K282" i="26" s="1"/>
  <c r="N280" i="21"/>
  <c r="R280" i="21"/>
  <c r="S282" i="26" s="1"/>
  <c r="V280" i="21"/>
  <c r="W282" i="26" s="1"/>
  <c r="E281" i="21"/>
  <c r="F283" i="26" s="1"/>
  <c r="I281" i="21"/>
  <c r="M281" i="21"/>
  <c r="Q281" i="21"/>
  <c r="R283" i="26" s="1"/>
  <c r="U281" i="21"/>
  <c r="V283" i="26" s="1"/>
  <c r="D282" i="21"/>
  <c r="E284" i="26" s="1"/>
  <c r="H282" i="21"/>
  <c r="L282" i="21"/>
  <c r="M284" i="26" s="1"/>
  <c r="P282" i="21"/>
  <c r="Q284" i="26" s="1"/>
  <c r="T282" i="21"/>
  <c r="U284" i="26" s="1"/>
  <c r="C283" i="21"/>
  <c r="D285" i="26" s="1"/>
  <c r="G283" i="21"/>
  <c r="K283" i="21"/>
  <c r="L285" i="26" s="1"/>
  <c r="O283" i="21"/>
  <c r="P285" i="26" s="1"/>
  <c r="S283" i="21"/>
  <c r="T285" i="26" s="1"/>
  <c r="B284" i="21"/>
  <c r="C286" i="26" s="1"/>
  <c r="F284" i="21"/>
  <c r="G286" i="26" s="1"/>
  <c r="J284" i="21"/>
  <c r="K286" i="26" s="1"/>
  <c r="N284" i="21"/>
  <c r="R284" i="21"/>
  <c r="S286" i="26" s="1"/>
  <c r="V284" i="21"/>
  <c r="W286" i="26" s="1"/>
  <c r="E285" i="21"/>
  <c r="F287" i="26" s="1"/>
  <c r="I285" i="21"/>
  <c r="M285" i="21"/>
  <c r="Q285" i="21"/>
  <c r="R287" i="26" s="1"/>
  <c r="U285" i="21"/>
  <c r="V287" i="26" s="1"/>
  <c r="D286" i="21"/>
  <c r="E288" i="26" s="1"/>
  <c r="H286" i="21"/>
  <c r="L286" i="21"/>
  <c r="M288" i="26" s="1"/>
  <c r="P286" i="21"/>
  <c r="Q288" i="26" s="1"/>
  <c r="T286" i="21"/>
  <c r="U288" i="26" s="1"/>
  <c r="C287" i="21"/>
  <c r="D289" i="26" s="1"/>
  <c r="G287" i="21"/>
  <c r="K287" i="21"/>
  <c r="L289" i="26" s="1"/>
  <c r="O287" i="21"/>
  <c r="P289" i="26" s="1"/>
  <c r="S287" i="21"/>
  <c r="T289" i="26" s="1"/>
  <c r="B288" i="21"/>
  <c r="C290" i="26" s="1"/>
  <c r="F288" i="21"/>
  <c r="G290" i="26" s="1"/>
  <c r="J288" i="21"/>
  <c r="K290" i="26" s="1"/>
  <c r="N288" i="21"/>
  <c r="R288" i="21"/>
  <c r="S290" i="26" s="1"/>
  <c r="V288" i="21"/>
  <c r="W290" i="26" s="1"/>
  <c r="E289" i="21"/>
  <c r="F291" i="26" s="1"/>
  <c r="I289" i="21"/>
  <c r="M289" i="21"/>
  <c r="Q289" i="21"/>
  <c r="R291" i="26" s="1"/>
  <c r="U289" i="21"/>
  <c r="V291" i="26" s="1"/>
  <c r="D290" i="21"/>
  <c r="E292" i="26" s="1"/>
  <c r="H290" i="21"/>
  <c r="L290" i="21"/>
  <c r="M292" i="26" s="1"/>
  <c r="P290" i="21"/>
  <c r="Q292" i="26" s="1"/>
  <c r="T290" i="21"/>
  <c r="U292" i="26" s="1"/>
  <c r="C291" i="21"/>
  <c r="D293" i="26" s="1"/>
  <c r="G291" i="21"/>
  <c r="K291" i="21"/>
  <c r="L293" i="26" s="1"/>
  <c r="O291" i="21"/>
  <c r="P293" i="26" s="1"/>
  <c r="S291" i="21"/>
  <c r="T293" i="26" s="1"/>
  <c r="B292" i="21"/>
  <c r="C294" i="26" s="1"/>
  <c r="F292" i="21"/>
  <c r="G294" i="26" s="1"/>
  <c r="J292" i="21"/>
  <c r="K294" i="26" s="1"/>
  <c r="N292" i="21"/>
  <c r="R292" i="21"/>
  <c r="S294" i="26" s="1"/>
  <c r="V292" i="21"/>
  <c r="W294" i="26" s="1"/>
  <c r="E293" i="21"/>
  <c r="F295" i="26" s="1"/>
  <c r="I293" i="21"/>
  <c r="M293" i="21"/>
  <c r="Q293" i="21"/>
  <c r="R295" i="26" s="1"/>
  <c r="U293" i="21"/>
  <c r="V295" i="26" s="1"/>
  <c r="D294" i="21"/>
  <c r="E296" i="26" s="1"/>
  <c r="H294" i="21"/>
  <c r="L294" i="21"/>
  <c r="M296" i="26" s="1"/>
  <c r="P294" i="21"/>
  <c r="Q296" i="26" s="1"/>
  <c r="T294" i="21"/>
  <c r="U296" i="26" s="1"/>
  <c r="C295" i="21"/>
  <c r="D297" i="26" s="1"/>
  <c r="G295" i="21"/>
  <c r="K295" i="21"/>
  <c r="L297" i="26" s="1"/>
  <c r="O295" i="21"/>
  <c r="P297" i="26" s="1"/>
  <c r="S295" i="21"/>
  <c r="T297" i="26" s="1"/>
  <c r="B296" i="21"/>
  <c r="C298" i="26" s="1"/>
  <c r="F296" i="21"/>
  <c r="G298" i="26" s="1"/>
  <c r="J296" i="21"/>
  <c r="K298" i="26" s="1"/>
  <c r="N296" i="21"/>
  <c r="R296" i="21"/>
  <c r="S298" i="26" s="1"/>
  <c r="V296" i="21"/>
  <c r="W298" i="26" s="1"/>
  <c r="E297" i="21"/>
  <c r="F299" i="26" s="1"/>
  <c r="I297" i="21"/>
  <c r="M297" i="21"/>
  <c r="Q297" i="21"/>
  <c r="R299" i="26" s="1"/>
  <c r="U297" i="21"/>
  <c r="V299" i="26" s="1"/>
  <c r="D298" i="21"/>
  <c r="E300" i="26" s="1"/>
  <c r="H298" i="21"/>
  <c r="L298" i="21"/>
  <c r="M300" i="26" s="1"/>
  <c r="P298" i="21"/>
  <c r="Q300" i="26" s="1"/>
  <c r="T298" i="21"/>
  <c r="U300" i="26" s="1"/>
  <c r="C299" i="21"/>
  <c r="D301" i="26" s="1"/>
  <c r="G299" i="21"/>
  <c r="K299" i="21"/>
  <c r="L301" i="26" s="1"/>
  <c r="O299" i="21"/>
  <c r="P301" i="26" s="1"/>
  <c r="S299" i="21"/>
  <c r="T301" i="26" s="1"/>
  <c r="B300" i="21"/>
  <c r="C302" i="26" s="1"/>
  <c r="F300" i="21"/>
  <c r="G302" i="26" s="1"/>
  <c r="J300" i="21"/>
  <c r="K302" i="26" s="1"/>
  <c r="N300" i="21"/>
  <c r="R300" i="21"/>
  <c r="S302" i="26" s="1"/>
  <c r="V300" i="21"/>
  <c r="W302" i="26" s="1"/>
  <c r="E301" i="21"/>
  <c r="F303" i="26" s="1"/>
  <c r="I301" i="21"/>
  <c r="M301" i="21"/>
  <c r="Q301" i="21"/>
  <c r="R303" i="26" s="1"/>
  <c r="U301" i="21"/>
  <c r="V303" i="26" s="1"/>
  <c r="D302" i="21"/>
  <c r="E304" i="26" s="1"/>
  <c r="H302" i="21"/>
  <c r="L302" i="21"/>
  <c r="M304" i="26" s="1"/>
  <c r="P302" i="21"/>
  <c r="Q304" i="26" s="1"/>
  <c r="T302" i="21"/>
  <c r="U304" i="26" s="1"/>
  <c r="C303" i="21"/>
  <c r="D305" i="26" s="1"/>
  <c r="G303" i="21"/>
  <c r="K303" i="21"/>
  <c r="L305" i="26" s="1"/>
  <c r="O303" i="21"/>
  <c r="P305" i="26" s="1"/>
  <c r="S303" i="21"/>
  <c r="T305" i="26" s="1"/>
  <c r="B304" i="21"/>
  <c r="C306" i="26" s="1"/>
  <c r="F304" i="21"/>
  <c r="G306" i="26" s="1"/>
  <c r="J304" i="21"/>
  <c r="K306" i="26" s="1"/>
  <c r="N304" i="21"/>
  <c r="R304" i="21"/>
  <c r="S306" i="26" s="1"/>
  <c r="V304" i="21"/>
  <c r="W306" i="26" s="1"/>
  <c r="E305" i="21"/>
  <c r="F307" i="26" s="1"/>
  <c r="I305" i="21"/>
  <c r="M305" i="21"/>
  <c r="Q305" i="21"/>
  <c r="R307" i="26" s="1"/>
  <c r="U305" i="21"/>
  <c r="V307" i="26" s="1"/>
  <c r="D306" i="21"/>
  <c r="E308" i="26" s="1"/>
  <c r="H306" i="21"/>
  <c r="L306" i="21"/>
  <c r="M308" i="26" s="1"/>
  <c r="P306" i="21"/>
  <c r="Q308" i="26" s="1"/>
  <c r="T306" i="21"/>
  <c r="U308" i="26" s="1"/>
  <c r="C307" i="21"/>
  <c r="D309" i="26" s="1"/>
  <c r="G307" i="21"/>
  <c r="K307" i="21"/>
  <c r="L309" i="26" s="1"/>
  <c r="O307" i="21"/>
  <c r="P309" i="26" s="1"/>
  <c r="S307" i="21"/>
  <c r="T309" i="26" s="1"/>
  <c r="B308" i="21"/>
  <c r="C310" i="26" s="1"/>
  <c r="F308" i="21"/>
  <c r="G310" i="26" s="1"/>
  <c r="J308" i="21"/>
  <c r="K310" i="26" s="1"/>
  <c r="N308" i="21"/>
  <c r="R308" i="21"/>
  <c r="S310" i="26" s="1"/>
  <c r="V308" i="21"/>
  <c r="W310" i="26" s="1"/>
  <c r="E309" i="21"/>
  <c r="F311" i="26" s="1"/>
  <c r="I309" i="21"/>
  <c r="M309" i="21"/>
  <c r="Q309" i="21"/>
  <c r="R311" i="26" s="1"/>
  <c r="U309" i="21"/>
  <c r="V311" i="26" s="1"/>
  <c r="D310" i="21"/>
  <c r="E312" i="26" s="1"/>
  <c r="H310" i="21"/>
  <c r="L310" i="21"/>
  <c r="M312" i="26" s="1"/>
  <c r="P310" i="21"/>
  <c r="Q312" i="26" s="1"/>
  <c r="T310" i="21"/>
  <c r="U312" i="26" s="1"/>
  <c r="C311" i="21"/>
  <c r="D313" i="26" s="1"/>
  <c r="G311" i="21"/>
  <c r="K311" i="21"/>
  <c r="L313" i="26" s="1"/>
  <c r="O311" i="21"/>
  <c r="P313" i="26" s="1"/>
  <c r="S311" i="21"/>
  <c r="T313" i="26" s="1"/>
  <c r="B312" i="21"/>
  <c r="C314" i="26" s="1"/>
  <c r="F312" i="21"/>
  <c r="G314" i="26" s="1"/>
  <c r="J312" i="21"/>
  <c r="K314" i="26" s="1"/>
  <c r="N312" i="21"/>
  <c r="R312" i="21"/>
  <c r="S314" i="26" s="1"/>
  <c r="V312" i="21"/>
  <c r="W314" i="26" s="1"/>
  <c r="E313" i="21"/>
  <c r="F315" i="26" s="1"/>
  <c r="I313" i="21"/>
  <c r="M313" i="21"/>
  <c r="Q313" i="21"/>
  <c r="R315" i="26" s="1"/>
  <c r="U313" i="21"/>
  <c r="V315" i="26" s="1"/>
  <c r="D314" i="21"/>
  <c r="E316" i="26" s="1"/>
  <c r="H314" i="21"/>
  <c r="L314" i="21"/>
  <c r="M316" i="26" s="1"/>
  <c r="P314" i="21"/>
  <c r="Q316" i="26" s="1"/>
  <c r="T314" i="21"/>
  <c r="U316" i="26" s="1"/>
  <c r="D317" i="26"/>
  <c r="L317" i="26"/>
  <c r="P317" i="26"/>
  <c r="T317" i="26"/>
  <c r="C318" i="26"/>
  <c r="G318" i="26"/>
  <c r="K318" i="26"/>
  <c r="S318" i="26"/>
  <c r="W318" i="26"/>
  <c r="E317" i="21"/>
  <c r="F319" i="26" s="1"/>
  <c r="I317" i="21"/>
  <c r="M317" i="21"/>
  <c r="Q317" i="21"/>
  <c r="R319" i="26" s="1"/>
  <c r="U317" i="21"/>
  <c r="V319" i="26" s="1"/>
  <c r="D318" i="21"/>
  <c r="E320" i="26" s="1"/>
  <c r="H318" i="21"/>
  <c r="L318" i="21"/>
  <c r="M320" i="26" s="1"/>
  <c r="P318" i="21"/>
  <c r="Q320" i="26" s="1"/>
  <c r="T318" i="21"/>
  <c r="U320" i="26" s="1"/>
  <c r="C319" i="21"/>
  <c r="D321" i="26" s="1"/>
  <c r="G319" i="21"/>
  <c r="K319" i="21"/>
  <c r="L321" i="26" s="1"/>
  <c r="O319" i="21"/>
  <c r="P321" i="26" s="1"/>
  <c r="S319" i="21"/>
  <c r="T321" i="26" s="1"/>
  <c r="B320" i="21"/>
  <c r="C322" i="26" s="1"/>
  <c r="F320" i="21"/>
  <c r="G322" i="26" s="1"/>
  <c r="J320" i="21"/>
  <c r="K322" i="26" s="1"/>
  <c r="N320" i="21"/>
  <c r="R320" i="21"/>
  <c r="S322" i="26" s="1"/>
  <c r="V320" i="21"/>
  <c r="W322" i="26" s="1"/>
  <c r="E321" i="21"/>
  <c r="F323" i="26" s="1"/>
  <c r="I321" i="21"/>
  <c r="M321" i="21"/>
  <c r="Q321" i="21"/>
  <c r="R323" i="26" s="1"/>
  <c r="U321" i="21"/>
  <c r="V323" i="26" s="1"/>
  <c r="D322" i="21"/>
  <c r="E324" i="26" s="1"/>
  <c r="H322" i="21"/>
  <c r="L322" i="21"/>
  <c r="M324" i="26" s="1"/>
  <c r="P322" i="21"/>
  <c r="Q324" i="26" s="1"/>
  <c r="T322" i="21"/>
  <c r="U324" i="26" s="1"/>
  <c r="C323" i="21"/>
  <c r="D325" i="26" s="1"/>
  <c r="G323" i="21"/>
  <c r="K323" i="21"/>
  <c r="L325" i="26" s="1"/>
  <c r="O323" i="21"/>
  <c r="P325" i="26" s="1"/>
  <c r="S323" i="21"/>
  <c r="T325" i="26" s="1"/>
  <c r="B324" i="21"/>
  <c r="C326" i="26" s="1"/>
  <c r="F324" i="21"/>
  <c r="G326" i="26" s="1"/>
  <c r="J324" i="21"/>
  <c r="K326" i="26" s="1"/>
  <c r="N324" i="21"/>
  <c r="R324" i="21"/>
  <c r="S326" i="26" s="1"/>
  <c r="V324" i="21"/>
  <c r="W326" i="26" s="1"/>
  <c r="E325" i="21"/>
  <c r="F327" i="26" s="1"/>
  <c r="I325" i="21"/>
  <c r="M325" i="21"/>
  <c r="Q325" i="21"/>
  <c r="R327" i="26" s="1"/>
  <c r="U325" i="21"/>
  <c r="V327" i="26" s="1"/>
  <c r="D326" i="21"/>
  <c r="E328" i="26" s="1"/>
  <c r="H326" i="21"/>
  <c r="L326" i="21"/>
  <c r="M328" i="26" s="1"/>
  <c r="P326" i="21"/>
  <c r="Q328" i="26" s="1"/>
  <c r="T326" i="21"/>
  <c r="U328" i="26" s="1"/>
  <c r="C327" i="21"/>
  <c r="D329" i="26" s="1"/>
  <c r="G327" i="21"/>
  <c r="K327" i="21"/>
  <c r="L329" i="26" s="1"/>
  <c r="O327" i="21"/>
  <c r="P329" i="26" s="1"/>
  <c r="S327" i="21"/>
  <c r="T329" i="26" s="1"/>
  <c r="B328" i="21"/>
  <c r="C330" i="26" s="1"/>
  <c r="F328" i="21"/>
  <c r="G330" i="26" s="1"/>
  <c r="J328" i="21"/>
  <c r="K330" i="26" s="1"/>
  <c r="N328" i="21"/>
  <c r="R328" i="21"/>
  <c r="S330" i="26" s="1"/>
  <c r="V328" i="21"/>
  <c r="W330" i="26" s="1"/>
  <c r="E329" i="21"/>
  <c r="F331" i="26" s="1"/>
  <c r="I329" i="21"/>
  <c r="M329" i="21"/>
  <c r="Q329" i="21"/>
  <c r="R331" i="26" s="1"/>
  <c r="U329" i="21"/>
  <c r="V331" i="26" s="1"/>
  <c r="D330" i="21"/>
  <c r="E332" i="26" s="1"/>
  <c r="H330" i="21"/>
  <c r="L330" i="21"/>
  <c r="M332" i="26" s="1"/>
  <c r="P330" i="21"/>
  <c r="Q332" i="26" s="1"/>
  <c r="T330" i="21"/>
  <c r="U332" i="26" s="1"/>
  <c r="C331" i="21"/>
  <c r="D333" i="26" s="1"/>
  <c r="G331" i="21"/>
  <c r="K331" i="21"/>
  <c r="L333" i="26" s="1"/>
  <c r="O331" i="21"/>
  <c r="P333" i="26" s="1"/>
  <c r="S331" i="21"/>
  <c r="T333" i="26" s="1"/>
  <c r="B332" i="21"/>
  <c r="C334" i="26" s="1"/>
  <c r="F332" i="21"/>
  <c r="G334" i="26" s="1"/>
  <c r="J332" i="21"/>
  <c r="K334" i="26" s="1"/>
  <c r="N332" i="21"/>
  <c r="R332" i="21"/>
  <c r="S334" i="26" s="1"/>
  <c r="V332" i="21"/>
  <c r="W334" i="26" s="1"/>
  <c r="E333" i="21"/>
  <c r="F335" i="26" s="1"/>
  <c r="I333" i="21"/>
  <c r="M333" i="21"/>
  <c r="Q333" i="21"/>
  <c r="R335" i="26" s="1"/>
  <c r="U333" i="21"/>
  <c r="V335" i="26" s="1"/>
  <c r="D334" i="21"/>
  <c r="E336" i="26" s="1"/>
  <c r="H334" i="21"/>
  <c r="L334" i="21"/>
  <c r="M336" i="26" s="1"/>
  <c r="P334" i="21"/>
  <c r="Q336" i="26" s="1"/>
  <c r="T334" i="21"/>
  <c r="U336" i="26" s="1"/>
  <c r="C335" i="21"/>
  <c r="D337" i="26" s="1"/>
  <c r="G335" i="21"/>
  <c r="K335" i="21"/>
  <c r="L337" i="26" s="1"/>
  <c r="O335" i="21"/>
  <c r="P337" i="26" s="1"/>
  <c r="S335" i="21"/>
  <c r="T337" i="26" s="1"/>
  <c r="B336" i="21"/>
  <c r="C338" i="26" s="1"/>
  <c r="F336" i="21"/>
  <c r="G338" i="26" s="1"/>
  <c r="J336" i="21"/>
  <c r="K338" i="26" s="1"/>
  <c r="N336" i="21"/>
  <c r="R336" i="21"/>
  <c r="S338" i="26" s="1"/>
  <c r="V336" i="21"/>
  <c r="W338" i="26" s="1"/>
  <c r="E337" i="21"/>
  <c r="F339" i="26" s="1"/>
  <c r="I337" i="21"/>
  <c r="M337" i="21"/>
  <c r="Q337" i="21"/>
  <c r="R339" i="26" s="1"/>
  <c r="U337" i="21"/>
  <c r="V339" i="26" s="1"/>
  <c r="D338" i="21"/>
  <c r="E340" i="26" s="1"/>
  <c r="H338" i="21"/>
  <c r="L338" i="21"/>
  <c r="M340" i="26" s="1"/>
  <c r="P338" i="21"/>
  <c r="Q340" i="26" s="1"/>
  <c r="T338" i="21"/>
  <c r="U340" i="26" s="1"/>
  <c r="C339" i="21"/>
  <c r="D341" i="26" s="1"/>
  <c r="G339" i="21"/>
  <c r="K339" i="21"/>
  <c r="L341" i="26" s="1"/>
  <c r="O339" i="21"/>
  <c r="P341" i="26" s="1"/>
  <c r="S339" i="21"/>
  <c r="T341" i="26" s="1"/>
  <c r="B340" i="21"/>
  <c r="C342" i="26" s="1"/>
  <c r="F340" i="21"/>
  <c r="G342" i="26" s="1"/>
  <c r="J340" i="21"/>
  <c r="K342" i="26" s="1"/>
  <c r="N340" i="21"/>
  <c r="R340" i="21"/>
  <c r="S342" i="26" s="1"/>
  <c r="V340" i="21"/>
  <c r="W342" i="26" s="1"/>
  <c r="E341" i="21"/>
  <c r="F343" i="26" s="1"/>
  <c r="I341" i="21"/>
  <c r="M341" i="21"/>
  <c r="Q341" i="21"/>
  <c r="R343" i="26" s="1"/>
  <c r="U341" i="21"/>
  <c r="V343" i="26" s="1"/>
  <c r="D342" i="21"/>
  <c r="E344" i="26" s="1"/>
  <c r="H342" i="21"/>
  <c r="L342" i="21"/>
  <c r="M344" i="26" s="1"/>
  <c r="P342" i="21"/>
  <c r="Q344" i="26" s="1"/>
  <c r="T342" i="21"/>
  <c r="U344" i="26" s="1"/>
  <c r="C343" i="21"/>
  <c r="D345" i="26" s="1"/>
  <c r="G343" i="21"/>
  <c r="K343" i="21"/>
  <c r="L345" i="26" s="1"/>
  <c r="O343" i="21"/>
  <c r="P345" i="26" s="1"/>
  <c r="S343" i="21"/>
  <c r="T345" i="26" s="1"/>
  <c r="B344" i="21"/>
  <c r="C346" i="26" s="1"/>
  <c r="F344" i="21"/>
  <c r="G346" i="26" s="1"/>
  <c r="J344" i="21"/>
  <c r="K346" i="26" s="1"/>
  <c r="N344" i="21"/>
  <c r="R344" i="21"/>
  <c r="S346" i="26" s="1"/>
  <c r="V344" i="21"/>
  <c r="W346" i="26" s="1"/>
  <c r="E345" i="21"/>
  <c r="F347" i="26" s="1"/>
  <c r="I345" i="21"/>
  <c r="M345" i="21"/>
  <c r="Q345" i="21"/>
  <c r="R347" i="26" s="1"/>
  <c r="U345" i="21"/>
  <c r="V347" i="26" s="1"/>
  <c r="D346" i="21"/>
  <c r="E348" i="26" s="1"/>
  <c r="H346" i="21"/>
  <c r="L346" i="21"/>
  <c r="M348" i="26" s="1"/>
  <c r="P346" i="21"/>
  <c r="Q348" i="26" s="1"/>
  <c r="T346" i="21"/>
  <c r="U348" i="26" s="1"/>
  <c r="C347" i="21"/>
  <c r="D349" i="26" s="1"/>
  <c r="G347" i="21"/>
  <c r="K347" i="21"/>
  <c r="L349" i="26" s="1"/>
  <c r="O347" i="21"/>
  <c r="P349" i="26" s="1"/>
  <c r="S347" i="21"/>
  <c r="T349" i="26" s="1"/>
  <c r="B348" i="21"/>
  <c r="C350" i="26" s="1"/>
  <c r="F348" i="21"/>
  <c r="G350" i="26" s="1"/>
  <c r="J348" i="21"/>
  <c r="K350" i="26" s="1"/>
  <c r="N348" i="21"/>
  <c r="R348" i="21"/>
  <c r="S350" i="26" s="1"/>
  <c r="V348" i="21"/>
  <c r="W350" i="26" s="1"/>
  <c r="E349" i="21"/>
  <c r="F351" i="26" s="1"/>
  <c r="I349" i="21"/>
  <c r="M349" i="21"/>
  <c r="Q349" i="21"/>
  <c r="R351" i="26" s="1"/>
  <c r="U349" i="21"/>
  <c r="V351" i="26" s="1"/>
  <c r="D350" i="21"/>
  <c r="E352" i="26" s="1"/>
  <c r="H350" i="21"/>
  <c r="L350" i="21"/>
  <c r="M352" i="26" s="1"/>
  <c r="P350" i="21"/>
  <c r="Q352" i="26" s="1"/>
  <c r="T350" i="21"/>
  <c r="U352" i="26" s="1"/>
  <c r="C351" i="21"/>
  <c r="D353" i="26" s="1"/>
  <c r="G351" i="21"/>
  <c r="K351" i="21"/>
  <c r="L353" i="26" s="1"/>
  <c r="O351" i="21"/>
  <c r="P353" i="26" s="1"/>
  <c r="S351" i="21"/>
  <c r="T353" i="26" s="1"/>
  <c r="B352" i="21"/>
  <c r="C354" i="26" s="1"/>
  <c r="F352" i="21"/>
  <c r="G354" i="26" s="1"/>
  <c r="J352" i="21"/>
  <c r="K354" i="26" s="1"/>
  <c r="N352" i="21"/>
  <c r="R352" i="21"/>
  <c r="S354" i="26" s="1"/>
  <c r="V352" i="21"/>
  <c r="W354" i="26" s="1"/>
  <c r="E353" i="21"/>
  <c r="F355" i="26" s="1"/>
  <c r="I353" i="21"/>
  <c r="M353" i="21"/>
  <c r="Q353" i="21"/>
  <c r="R355" i="26" s="1"/>
  <c r="U353" i="21"/>
  <c r="V355" i="26" s="1"/>
  <c r="D354" i="21"/>
  <c r="E356" i="26" s="1"/>
  <c r="H354" i="21"/>
  <c r="L354" i="21"/>
  <c r="M356" i="26" s="1"/>
  <c r="P354" i="21"/>
  <c r="Q356" i="26" s="1"/>
  <c r="T354" i="21"/>
  <c r="U356" i="26" s="1"/>
  <c r="L108" i="21"/>
  <c r="M110" i="26" s="1"/>
  <c r="N145" i="21"/>
  <c r="V169" i="21"/>
  <c r="W171" i="26" s="1"/>
  <c r="F181" i="21"/>
  <c r="G183" i="26" s="1"/>
  <c r="H187" i="21"/>
  <c r="J193" i="21"/>
  <c r="K195" i="26" s="1"/>
  <c r="L199" i="21"/>
  <c r="M201" i="26" s="1"/>
  <c r="N205" i="21"/>
  <c r="P211" i="21"/>
  <c r="Q213" i="26" s="1"/>
  <c r="R217" i="21"/>
  <c r="S219" i="26" s="1"/>
  <c r="L222" i="21"/>
  <c r="M224" i="26" s="1"/>
  <c r="M225" i="21"/>
  <c r="N228" i="21"/>
  <c r="O231" i="21"/>
  <c r="P233" i="26" s="1"/>
  <c r="P234" i="21"/>
  <c r="Q236" i="26" s="1"/>
  <c r="Q237" i="21"/>
  <c r="R239" i="26" s="1"/>
  <c r="R240" i="21"/>
  <c r="S242" i="26" s="1"/>
  <c r="S243" i="21"/>
  <c r="T245" i="26" s="1"/>
  <c r="T246" i="21"/>
  <c r="U248" i="26" s="1"/>
  <c r="U249" i="21"/>
  <c r="V251" i="26" s="1"/>
  <c r="V252" i="21"/>
  <c r="W254" i="26" s="1"/>
  <c r="F254" i="21"/>
  <c r="G256" i="26" s="1"/>
  <c r="G255" i="21"/>
  <c r="G256" i="21"/>
  <c r="B257" i="21"/>
  <c r="C259" i="26" s="1"/>
  <c r="R257" i="21"/>
  <c r="S259" i="26" s="1"/>
  <c r="M258" i="21"/>
  <c r="H259" i="21"/>
  <c r="C260" i="21"/>
  <c r="D262" i="26" s="1"/>
  <c r="S260" i="21"/>
  <c r="T262" i="26" s="1"/>
  <c r="N261" i="21"/>
  <c r="I262" i="21"/>
  <c r="D263" i="21"/>
  <c r="E265" i="26" s="1"/>
  <c r="T263" i="21"/>
  <c r="U265" i="26" s="1"/>
  <c r="O264" i="21"/>
  <c r="P266" i="26" s="1"/>
  <c r="J265" i="21"/>
  <c r="K267" i="26" s="1"/>
  <c r="E266" i="21"/>
  <c r="F268" i="26" s="1"/>
  <c r="U266" i="21"/>
  <c r="V268" i="26" s="1"/>
  <c r="P267" i="21"/>
  <c r="Q269" i="26" s="1"/>
  <c r="K268" i="21"/>
  <c r="L270" i="26" s="1"/>
  <c r="F269" i="21"/>
  <c r="G271" i="26" s="1"/>
  <c r="V269" i="21"/>
  <c r="W271" i="26" s="1"/>
  <c r="Q270" i="21"/>
  <c r="R272" i="26" s="1"/>
  <c r="L271" i="21"/>
  <c r="M273" i="26" s="1"/>
  <c r="G272" i="21"/>
  <c r="B273" i="21"/>
  <c r="C275" i="26" s="1"/>
  <c r="R273" i="21"/>
  <c r="S275" i="26" s="1"/>
  <c r="M274" i="21"/>
  <c r="H275" i="21"/>
  <c r="C276" i="21"/>
  <c r="D278" i="26" s="1"/>
  <c r="S276" i="21"/>
  <c r="T278" i="26" s="1"/>
  <c r="N277" i="21"/>
  <c r="I278" i="21"/>
  <c r="D279" i="21"/>
  <c r="E281" i="26" s="1"/>
  <c r="T279" i="21"/>
  <c r="U281" i="26" s="1"/>
  <c r="O280" i="21"/>
  <c r="P282" i="26" s="1"/>
  <c r="J281" i="21"/>
  <c r="K283" i="26" s="1"/>
  <c r="E282" i="21"/>
  <c r="F284" i="26" s="1"/>
  <c r="U282" i="21"/>
  <c r="V284" i="26" s="1"/>
  <c r="P283" i="21"/>
  <c r="Q285" i="26" s="1"/>
  <c r="K284" i="21"/>
  <c r="L286" i="26" s="1"/>
  <c r="F285" i="21"/>
  <c r="G287" i="26" s="1"/>
  <c r="V285" i="21"/>
  <c r="W287" i="26" s="1"/>
  <c r="Q286" i="21"/>
  <c r="R288" i="26" s="1"/>
  <c r="L287" i="21"/>
  <c r="M289" i="26" s="1"/>
  <c r="G288" i="21"/>
  <c r="B289" i="21"/>
  <c r="C291" i="26" s="1"/>
  <c r="R289" i="21"/>
  <c r="S291" i="26" s="1"/>
  <c r="M290" i="21"/>
  <c r="H291" i="21"/>
  <c r="C292" i="21"/>
  <c r="D294" i="26" s="1"/>
  <c r="S292" i="21"/>
  <c r="T294" i="26" s="1"/>
  <c r="N293" i="21"/>
  <c r="I294" i="21"/>
  <c r="D295" i="21"/>
  <c r="E297" i="26" s="1"/>
  <c r="T295" i="21"/>
  <c r="U297" i="26" s="1"/>
  <c r="O296" i="21"/>
  <c r="P298" i="26" s="1"/>
  <c r="J297" i="21"/>
  <c r="K299" i="26" s="1"/>
  <c r="E298" i="21"/>
  <c r="F300" i="26" s="1"/>
  <c r="U298" i="21"/>
  <c r="V300" i="26" s="1"/>
  <c r="P299" i="21"/>
  <c r="Q301" i="26" s="1"/>
  <c r="K300" i="21"/>
  <c r="L302" i="26" s="1"/>
  <c r="F301" i="21"/>
  <c r="G303" i="26" s="1"/>
  <c r="V301" i="21"/>
  <c r="W303" i="26" s="1"/>
  <c r="Q302" i="21"/>
  <c r="R304" i="26" s="1"/>
  <c r="L303" i="21"/>
  <c r="M305" i="26" s="1"/>
  <c r="G304" i="21"/>
  <c r="B305" i="21"/>
  <c r="C307" i="26" s="1"/>
  <c r="R305" i="21"/>
  <c r="S307" i="26" s="1"/>
  <c r="M306" i="21"/>
  <c r="H307" i="21"/>
  <c r="C308" i="21"/>
  <c r="D310" i="26" s="1"/>
  <c r="S308" i="21"/>
  <c r="T310" i="26" s="1"/>
  <c r="N309" i="21"/>
  <c r="I310" i="21"/>
  <c r="D311" i="21"/>
  <c r="E313" i="26" s="1"/>
  <c r="T311" i="21"/>
  <c r="U313" i="26" s="1"/>
  <c r="O312" i="21"/>
  <c r="P314" i="26" s="1"/>
  <c r="J313" i="21"/>
  <c r="K315" i="26" s="1"/>
  <c r="E314" i="21"/>
  <c r="F316" i="26" s="1"/>
  <c r="U314" i="21"/>
  <c r="V316" i="26" s="1"/>
  <c r="Q317" i="26"/>
  <c r="L318" i="26"/>
  <c r="F317" i="21"/>
  <c r="G319" i="26" s="1"/>
  <c r="V317" i="21"/>
  <c r="W319" i="26" s="1"/>
  <c r="Q318" i="21"/>
  <c r="R320" i="26" s="1"/>
  <c r="L319" i="21"/>
  <c r="M321" i="26" s="1"/>
  <c r="G320" i="21"/>
  <c r="B321" i="21"/>
  <c r="C323" i="26" s="1"/>
  <c r="R321" i="21"/>
  <c r="S323" i="26" s="1"/>
  <c r="M322" i="21"/>
  <c r="H323" i="21"/>
  <c r="C324" i="21"/>
  <c r="D326" i="26" s="1"/>
  <c r="S324" i="21"/>
  <c r="T326" i="26" s="1"/>
  <c r="N325" i="21"/>
  <c r="I326" i="21"/>
  <c r="D327" i="21"/>
  <c r="E329" i="26" s="1"/>
  <c r="T327" i="21"/>
  <c r="U329" i="26" s="1"/>
  <c r="O328" i="21"/>
  <c r="P330" i="26" s="1"/>
  <c r="J329" i="21"/>
  <c r="K331" i="26" s="1"/>
  <c r="E330" i="21"/>
  <c r="F332" i="26" s="1"/>
  <c r="U330" i="21"/>
  <c r="V332" i="26" s="1"/>
  <c r="P331" i="21"/>
  <c r="Q333" i="26" s="1"/>
  <c r="K332" i="21"/>
  <c r="L334" i="26" s="1"/>
  <c r="F333" i="21"/>
  <c r="G335" i="26" s="1"/>
  <c r="V333" i="21"/>
  <c r="W335" i="26" s="1"/>
  <c r="Q334" i="21"/>
  <c r="R336" i="26" s="1"/>
  <c r="L335" i="21"/>
  <c r="M337" i="26" s="1"/>
  <c r="G336" i="21"/>
  <c r="B337" i="21"/>
  <c r="C339" i="26" s="1"/>
  <c r="R337" i="21"/>
  <c r="S339" i="26" s="1"/>
  <c r="M338" i="21"/>
  <c r="H339" i="21"/>
  <c r="C340" i="21"/>
  <c r="D342" i="26" s="1"/>
  <c r="S340" i="21"/>
  <c r="T342" i="26" s="1"/>
  <c r="N341" i="21"/>
  <c r="I342" i="21"/>
  <c r="D343" i="21"/>
  <c r="E345" i="26" s="1"/>
  <c r="T343" i="21"/>
  <c r="U345" i="26" s="1"/>
  <c r="O344" i="21"/>
  <c r="P346" i="26" s="1"/>
  <c r="J345" i="21"/>
  <c r="K347" i="26" s="1"/>
  <c r="E346" i="21"/>
  <c r="F348" i="26" s="1"/>
  <c r="U346" i="21"/>
  <c r="V348" i="26" s="1"/>
  <c r="P347" i="21"/>
  <c r="Q349" i="26" s="1"/>
  <c r="K348" i="21"/>
  <c r="L350" i="26" s="1"/>
  <c r="F349" i="21"/>
  <c r="G351" i="26" s="1"/>
  <c r="V349" i="21"/>
  <c r="W351" i="26" s="1"/>
  <c r="Q350" i="21"/>
  <c r="R352" i="26" s="1"/>
  <c r="L351" i="21"/>
  <c r="M353" i="26" s="1"/>
  <c r="G352" i="21"/>
  <c r="B353" i="21"/>
  <c r="C355" i="26" s="1"/>
  <c r="R353" i="21"/>
  <c r="S355" i="26" s="1"/>
  <c r="M354" i="21"/>
  <c r="D355" i="21"/>
  <c r="E357" i="26" s="1"/>
  <c r="L355" i="21"/>
  <c r="M357" i="26" s="1"/>
  <c r="T355" i="21"/>
  <c r="U357" i="26" s="1"/>
  <c r="G356" i="21"/>
  <c r="O356" i="21"/>
  <c r="P358" i="26" s="1"/>
  <c r="B357" i="21"/>
  <c r="C359" i="26" s="1"/>
  <c r="J357" i="21"/>
  <c r="K359" i="26" s="1"/>
  <c r="R357" i="21"/>
  <c r="S359" i="26" s="1"/>
  <c r="E358" i="21"/>
  <c r="F360" i="26" s="1"/>
  <c r="M358" i="21"/>
  <c r="U358" i="21"/>
  <c r="V360" i="26" s="1"/>
  <c r="H359" i="21"/>
  <c r="P359" i="21"/>
  <c r="Q361" i="26" s="1"/>
  <c r="C360" i="21"/>
  <c r="D362" i="26" s="1"/>
  <c r="K360" i="21"/>
  <c r="L362" i="26" s="1"/>
  <c r="S360" i="21"/>
  <c r="T362" i="26" s="1"/>
  <c r="F361" i="21"/>
  <c r="G363" i="26" s="1"/>
  <c r="N361" i="21"/>
  <c r="V361" i="21"/>
  <c r="W363" i="26" s="1"/>
  <c r="I362" i="21"/>
  <c r="Q362" i="21"/>
  <c r="R364" i="26" s="1"/>
  <c r="D363" i="21"/>
  <c r="E365" i="26" s="1"/>
  <c r="L363" i="21"/>
  <c r="M365" i="26" s="1"/>
  <c r="T363" i="21"/>
  <c r="U365" i="26" s="1"/>
  <c r="G364" i="21"/>
  <c r="O364" i="21"/>
  <c r="P366" i="26" s="1"/>
  <c r="B365" i="21"/>
  <c r="C367" i="26" s="1"/>
  <c r="J365" i="21"/>
  <c r="K367" i="26" s="1"/>
  <c r="R365" i="21"/>
  <c r="S367" i="26" s="1"/>
  <c r="E366" i="21"/>
  <c r="F368" i="26" s="1"/>
  <c r="M366" i="21"/>
  <c r="U366" i="21"/>
  <c r="V368" i="26" s="1"/>
  <c r="H367" i="21"/>
  <c r="P367" i="21"/>
  <c r="Q369" i="26" s="1"/>
  <c r="C368" i="21"/>
  <c r="D370" i="26" s="1"/>
  <c r="K368" i="21"/>
  <c r="L370" i="26" s="1"/>
  <c r="P368" i="21"/>
  <c r="Q370" i="26" s="1"/>
  <c r="V368" i="21"/>
  <c r="W370" i="26" s="1"/>
  <c r="F369" i="21"/>
  <c r="G371" i="26" s="1"/>
  <c r="K369" i="21"/>
  <c r="L371" i="26" s="1"/>
  <c r="Q369" i="21"/>
  <c r="R371" i="26" s="1"/>
  <c r="V369" i="21"/>
  <c r="W371" i="26" s="1"/>
  <c r="F370" i="21"/>
  <c r="G372" i="26" s="1"/>
  <c r="J370" i="21"/>
  <c r="K372" i="26" s="1"/>
  <c r="N370" i="21"/>
  <c r="R370" i="21"/>
  <c r="S372" i="26" s="1"/>
  <c r="V370" i="21"/>
  <c r="W372" i="26" s="1"/>
  <c r="E371" i="21"/>
  <c r="F373" i="26" s="1"/>
  <c r="I371" i="21"/>
  <c r="M371" i="21"/>
  <c r="Q371" i="21"/>
  <c r="R373" i="26" s="1"/>
  <c r="U371" i="21"/>
  <c r="V373" i="26" s="1"/>
  <c r="D372" i="21"/>
  <c r="E374" i="26" s="1"/>
  <c r="H372" i="21"/>
  <c r="L372" i="21"/>
  <c r="M374" i="26" s="1"/>
  <c r="P372" i="21"/>
  <c r="Q374" i="26" s="1"/>
  <c r="T372" i="21"/>
  <c r="U374" i="26" s="1"/>
  <c r="C373" i="21"/>
  <c r="D375" i="26" s="1"/>
  <c r="G373" i="21"/>
  <c r="K373" i="21"/>
  <c r="L375" i="26" s="1"/>
  <c r="O373" i="21"/>
  <c r="P375" i="26" s="1"/>
  <c r="S373" i="21"/>
  <c r="T375" i="26" s="1"/>
  <c r="B374" i="21"/>
  <c r="C376" i="26" s="1"/>
  <c r="F374" i="21"/>
  <c r="G376" i="26" s="1"/>
  <c r="J374" i="21"/>
  <c r="K376" i="26" s="1"/>
  <c r="N374" i="21"/>
  <c r="R374" i="21"/>
  <c r="S376" i="26" s="1"/>
  <c r="V374" i="21"/>
  <c r="W376" i="26" s="1"/>
  <c r="E375" i="21"/>
  <c r="F377" i="26" s="1"/>
  <c r="I375" i="21"/>
  <c r="M375" i="21"/>
  <c r="Q375" i="21"/>
  <c r="R377" i="26" s="1"/>
  <c r="U375" i="21"/>
  <c r="V377" i="26" s="1"/>
  <c r="D376" i="21"/>
  <c r="E378" i="26" s="1"/>
  <c r="H376" i="21"/>
  <c r="L376" i="21"/>
  <c r="M378" i="26" s="1"/>
  <c r="P376" i="21"/>
  <c r="Q378" i="26" s="1"/>
  <c r="T376" i="21"/>
  <c r="U378" i="26" s="1"/>
  <c r="C377" i="21"/>
  <c r="D379" i="26" s="1"/>
  <c r="G377" i="21"/>
  <c r="K377" i="21"/>
  <c r="L379" i="26" s="1"/>
  <c r="O377" i="21"/>
  <c r="P379" i="26" s="1"/>
  <c r="S377" i="21"/>
  <c r="T379" i="26" s="1"/>
  <c r="B378" i="21"/>
  <c r="C380" i="26" s="1"/>
  <c r="F378" i="21"/>
  <c r="G380" i="26" s="1"/>
  <c r="J378" i="21"/>
  <c r="K380" i="26" s="1"/>
  <c r="N378" i="21"/>
  <c r="R378" i="21"/>
  <c r="S380" i="26" s="1"/>
  <c r="V378" i="21"/>
  <c r="W380" i="26" s="1"/>
  <c r="E379" i="21"/>
  <c r="F381" i="26" s="1"/>
  <c r="I379" i="21"/>
  <c r="M379" i="21"/>
  <c r="Q379" i="21"/>
  <c r="R381" i="26" s="1"/>
  <c r="U379" i="21"/>
  <c r="V381" i="26" s="1"/>
  <c r="D380" i="21"/>
  <c r="E382" i="26" s="1"/>
  <c r="H380" i="21"/>
  <c r="L380" i="21"/>
  <c r="M382" i="26" s="1"/>
  <c r="P380" i="21"/>
  <c r="Q382" i="26" s="1"/>
  <c r="T380" i="21"/>
  <c r="U382" i="26" s="1"/>
  <c r="C381" i="21"/>
  <c r="D383" i="26" s="1"/>
  <c r="G381" i="21"/>
  <c r="K381" i="21"/>
  <c r="L383" i="26" s="1"/>
  <c r="O381" i="21"/>
  <c r="P383" i="26" s="1"/>
  <c r="S381" i="21"/>
  <c r="T383" i="26" s="1"/>
  <c r="B382" i="21"/>
  <c r="C384" i="26" s="1"/>
  <c r="F382" i="21"/>
  <c r="G384" i="26" s="1"/>
  <c r="J382" i="21"/>
  <c r="K384" i="26" s="1"/>
  <c r="N382" i="21"/>
  <c r="R382" i="21"/>
  <c r="S384" i="26" s="1"/>
  <c r="V382" i="21"/>
  <c r="W384" i="26" s="1"/>
  <c r="E383" i="21"/>
  <c r="F385" i="26" s="1"/>
  <c r="I383" i="21"/>
  <c r="M383" i="21"/>
  <c r="Q383" i="21"/>
  <c r="R385" i="26" s="1"/>
  <c r="U383" i="21"/>
  <c r="V385" i="26" s="1"/>
  <c r="D384" i="21"/>
  <c r="E386" i="26" s="1"/>
  <c r="H384" i="21"/>
  <c r="L384" i="21"/>
  <c r="M386" i="26" s="1"/>
  <c r="P384" i="21"/>
  <c r="Q386" i="26" s="1"/>
  <c r="T384" i="21"/>
  <c r="U386" i="26" s="1"/>
  <c r="C385" i="21"/>
  <c r="D387" i="26" s="1"/>
  <c r="G385" i="21"/>
  <c r="K385" i="21"/>
  <c r="L387" i="26" s="1"/>
  <c r="O385" i="21"/>
  <c r="P387" i="26" s="1"/>
  <c r="S385" i="21"/>
  <c r="T387" i="26" s="1"/>
  <c r="B386" i="21"/>
  <c r="C388" i="26" s="1"/>
  <c r="F386" i="21"/>
  <c r="G388" i="26" s="1"/>
  <c r="J386" i="21"/>
  <c r="K388" i="26" s="1"/>
  <c r="N386" i="21"/>
  <c r="R386" i="21"/>
  <c r="S388" i="26" s="1"/>
  <c r="V386" i="21"/>
  <c r="W388" i="26" s="1"/>
  <c r="E387" i="21"/>
  <c r="F389" i="26" s="1"/>
  <c r="I387" i="21"/>
  <c r="M387" i="21"/>
  <c r="Q387" i="21"/>
  <c r="R389" i="26" s="1"/>
  <c r="U387" i="21"/>
  <c r="V389" i="26" s="1"/>
  <c r="D388" i="21"/>
  <c r="E390" i="26" s="1"/>
  <c r="H388" i="21"/>
  <c r="L388" i="21"/>
  <c r="M390" i="26" s="1"/>
  <c r="P388" i="21"/>
  <c r="Q390" i="26" s="1"/>
  <c r="T388" i="21"/>
  <c r="U390" i="26" s="1"/>
  <c r="C389" i="21"/>
  <c r="D391" i="26" s="1"/>
  <c r="G389" i="21"/>
  <c r="K389" i="21"/>
  <c r="L391" i="26" s="1"/>
  <c r="O389" i="21"/>
  <c r="P391" i="26" s="1"/>
  <c r="S389" i="21"/>
  <c r="T391" i="26" s="1"/>
  <c r="B390" i="21"/>
  <c r="C392" i="26" s="1"/>
  <c r="F390" i="21"/>
  <c r="G392" i="26" s="1"/>
  <c r="J390" i="21"/>
  <c r="K392" i="26" s="1"/>
  <c r="N390" i="21"/>
  <c r="R390" i="21"/>
  <c r="S392" i="26" s="1"/>
  <c r="V390" i="21"/>
  <c r="W392" i="26" s="1"/>
  <c r="E391" i="21"/>
  <c r="F393" i="26" s="1"/>
  <c r="I391" i="21"/>
  <c r="M391" i="21"/>
  <c r="Q391" i="21"/>
  <c r="R393" i="26" s="1"/>
  <c r="U391" i="21"/>
  <c r="V393" i="26" s="1"/>
  <c r="D392" i="21"/>
  <c r="E394" i="26" s="1"/>
  <c r="H392" i="21"/>
  <c r="L392" i="21"/>
  <c r="M394" i="26" s="1"/>
  <c r="P392" i="21"/>
  <c r="Q394" i="26" s="1"/>
  <c r="T392" i="21"/>
  <c r="U394" i="26" s="1"/>
  <c r="C393" i="21"/>
  <c r="D395" i="26" s="1"/>
  <c r="G393" i="21"/>
  <c r="K393" i="21"/>
  <c r="L395" i="26" s="1"/>
  <c r="O393" i="21"/>
  <c r="P395" i="26" s="1"/>
  <c r="S393" i="21"/>
  <c r="T395" i="26" s="1"/>
  <c r="B394" i="21"/>
  <c r="C396" i="26" s="1"/>
  <c r="F394" i="21"/>
  <c r="G396" i="26" s="1"/>
  <c r="J394" i="21"/>
  <c r="K396" i="26" s="1"/>
  <c r="N394" i="21"/>
  <c r="R394" i="21"/>
  <c r="S396" i="26" s="1"/>
  <c r="V394" i="21"/>
  <c r="W396" i="26" s="1"/>
  <c r="E395" i="21"/>
  <c r="F397" i="26" s="1"/>
  <c r="I395" i="21"/>
  <c r="M395" i="21"/>
  <c r="Q395" i="21"/>
  <c r="R397" i="26" s="1"/>
  <c r="U395" i="21"/>
  <c r="V397" i="26" s="1"/>
  <c r="D396" i="21"/>
  <c r="E398" i="26" s="1"/>
  <c r="H396" i="21"/>
  <c r="L396" i="21"/>
  <c r="M398" i="26" s="1"/>
  <c r="P396" i="21"/>
  <c r="Q398" i="26" s="1"/>
  <c r="T396" i="21"/>
  <c r="U398" i="26" s="1"/>
  <c r="C397" i="21"/>
  <c r="D399" i="26" s="1"/>
  <c r="G397" i="21"/>
  <c r="K397" i="21"/>
  <c r="L399" i="26" s="1"/>
  <c r="O397" i="21"/>
  <c r="P399" i="26" s="1"/>
  <c r="S397" i="21"/>
  <c r="T399" i="26" s="1"/>
  <c r="B398" i="21"/>
  <c r="C400" i="26" s="1"/>
  <c r="F398" i="21"/>
  <c r="G400" i="26" s="1"/>
  <c r="J398" i="21"/>
  <c r="K400" i="26" s="1"/>
  <c r="N398" i="21"/>
  <c r="R398" i="21"/>
  <c r="S400" i="26" s="1"/>
  <c r="V398" i="21"/>
  <c r="W400" i="26" s="1"/>
  <c r="E399" i="21"/>
  <c r="F401" i="26" s="1"/>
  <c r="I399" i="21"/>
  <c r="M399" i="21"/>
  <c r="Q399" i="21"/>
  <c r="R401" i="26" s="1"/>
  <c r="U399" i="21"/>
  <c r="V401" i="26" s="1"/>
  <c r="D400" i="21"/>
  <c r="E402" i="26" s="1"/>
  <c r="H400" i="21"/>
  <c r="L400" i="21"/>
  <c r="M402" i="26" s="1"/>
  <c r="P400" i="21"/>
  <c r="Q402" i="26" s="1"/>
  <c r="T400" i="21"/>
  <c r="U402" i="26" s="1"/>
  <c r="C401" i="21"/>
  <c r="D403" i="26" s="1"/>
  <c r="G401" i="21"/>
  <c r="K401" i="21"/>
  <c r="L403" i="26" s="1"/>
  <c r="O401" i="21"/>
  <c r="P403" i="26" s="1"/>
  <c r="S401" i="21"/>
  <c r="T403" i="26" s="1"/>
  <c r="B402" i="21"/>
  <c r="C404" i="26" s="1"/>
  <c r="F402" i="21"/>
  <c r="G404" i="26" s="1"/>
  <c r="J402" i="21"/>
  <c r="K404" i="26" s="1"/>
  <c r="N402" i="21"/>
  <c r="R402" i="21"/>
  <c r="S404" i="26" s="1"/>
  <c r="V402" i="21"/>
  <c r="W404" i="26" s="1"/>
  <c r="E403" i="21"/>
  <c r="F405" i="26" s="1"/>
  <c r="I403" i="21"/>
  <c r="M403" i="21"/>
  <c r="Q403" i="21"/>
  <c r="R405" i="26" s="1"/>
  <c r="U403" i="21"/>
  <c r="V405" i="26" s="1"/>
  <c r="D404" i="21"/>
  <c r="E406" i="26" s="1"/>
  <c r="H404" i="21"/>
  <c r="L404" i="21"/>
  <c r="M406" i="26" s="1"/>
  <c r="P404" i="21"/>
  <c r="Q406" i="26" s="1"/>
  <c r="T404" i="21"/>
  <c r="U406" i="26" s="1"/>
  <c r="C405" i="21"/>
  <c r="D407" i="26" s="1"/>
  <c r="G405" i="21"/>
  <c r="K405" i="21"/>
  <c r="L407" i="26" s="1"/>
  <c r="O405" i="21"/>
  <c r="P407" i="26" s="1"/>
  <c r="S405" i="21"/>
  <c r="T407" i="26" s="1"/>
  <c r="B406" i="21"/>
  <c r="C408" i="26" s="1"/>
  <c r="F406" i="21"/>
  <c r="G408" i="26" s="1"/>
  <c r="J406" i="21"/>
  <c r="K408" i="26" s="1"/>
  <c r="N406" i="21"/>
  <c r="R406" i="21"/>
  <c r="S408" i="26" s="1"/>
  <c r="V406" i="21"/>
  <c r="W408" i="26" s="1"/>
  <c r="E407" i="21"/>
  <c r="F409" i="26" s="1"/>
  <c r="I407" i="21"/>
  <c r="M407" i="21"/>
  <c r="Q407" i="21"/>
  <c r="R409" i="26" s="1"/>
  <c r="U407" i="21"/>
  <c r="V409" i="26" s="1"/>
  <c r="D408" i="21"/>
  <c r="E410" i="26" s="1"/>
  <c r="H408" i="21"/>
  <c r="L408" i="21"/>
  <c r="M410" i="26" s="1"/>
  <c r="P408" i="21"/>
  <c r="Q410" i="26" s="1"/>
  <c r="T408" i="21"/>
  <c r="U410" i="26" s="1"/>
  <c r="C409" i="21"/>
  <c r="D411" i="26" s="1"/>
  <c r="G409" i="21"/>
  <c r="K409" i="21"/>
  <c r="L411" i="26" s="1"/>
  <c r="O409" i="21"/>
  <c r="P411" i="26" s="1"/>
  <c r="S409" i="21"/>
  <c r="T411" i="26" s="1"/>
  <c r="B410" i="21"/>
  <c r="C412" i="26" s="1"/>
  <c r="F410" i="21"/>
  <c r="G412" i="26" s="1"/>
  <c r="J410" i="21"/>
  <c r="K412" i="26" s="1"/>
  <c r="N410" i="21"/>
  <c r="R410" i="21"/>
  <c r="S412" i="26" s="1"/>
  <c r="V410" i="21"/>
  <c r="W412" i="26" s="1"/>
  <c r="E411" i="21"/>
  <c r="F413" i="26" s="1"/>
  <c r="I411" i="21"/>
  <c r="M411" i="21"/>
  <c r="Q411" i="21"/>
  <c r="R413" i="26" s="1"/>
  <c r="U411" i="21"/>
  <c r="V413" i="26" s="1"/>
  <c r="D412" i="21"/>
  <c r="E414" i="26" s="1"/>
  <c r="H412" i="21"/>
  <c r="L412" i="21"/>
  <c r="M414" i="26" s="1"/>
  <c r="P412" i="21"/>
  <c r="Q414" i="26" s="1"/>
  <c r="T412" i="21"/>
  <c r="U414" i="26" s="1"/>
  <c r="C413" i="21"/>
  <c r="D415" i="26" s="1"/>
  <c r="G413" i="21"/>
  <c r="K413" i="21"/>
  <c r="L415" i="26" s="1"/>
  <c r="O413" i="21"/>
  <c r="P415" i="26" s="1"/>
  <c r="S413" i="21"/>
  <c r="T415" i="26" s="1"/>
  <c r="B414" i="21"/>
  <c r="C416" i="26" s="1"/>
  <c r="F414" i="21"/>
  <c r="G416" i="26" s="1"/>
  <c r="J414" i="21"/>
  <c r="K416" i="26" s="1"/>
  <c r="N414" i="21"/>
  <c r="R414" i="21"/>
  <c r="S416" i="26" s="1"/>
  <c r="V414" i="21"/>
  <c r="W416" i="26" s="1"/>
  <c r="E415" i="21"/>
  <c r="F417" i="26" s="1"/>
  <c r="I415" i="21"/>
  <c r="M415" i="21"/>
  <c r="Q415" i="21"/>
  <c r="R417" i="26" s="1"/>
  <c r="U415" i="21"/>
  <c r="V417" i="26" s="1"/>
  <c r="D416" i="21"/>
  <c r="E418" i="26" s="1"/>
  <c r="H416" i="21"/>
  <c r="L416" i="21"/>
  <c r="M418" i="26" s="1"/>
  <c r="P416" i="21"/>
  <c r="Q418" i="26" s="1"/>
  <c r="T416" i="21"/>
  <c r="U418" i="26" s="1"/>
  <c r="C417" i="21"/>
  <c r="D419" i="26" s="1"/>
  <c r="G417" i="21"/>
  <c r="K417" i="21"/>
  <c r="L419" i="26" s="1"/>
  <c r="O417" i="21"/>
  <c r="P419" i="26" s="1"/>
  <c r="S417" i="21"/>
  <c r="T419" i="26" s="1"/>
  <c r="B418" i="21"/>
  <c r="C420" i="26" s="1"/>
  <c r="F418" i="21"/>
  <c r="G420" i="26" s="1"/>
  <c r="J418" i="21"/>
  <c r="K420" i="26" s="1"/>
  <c r="N418" i="21"/>
  <c r="R418" i="21"/>
  <c r="S420" i="26" s="1"/>
  <c r="V418" i="21"/>
  <c r="W420" i="26" s="1"/>
  <c r="P126" i="21"/>
  <c r="Q128" i="26" s="1"/>
  <c r="P151" i="21"/>
  <c r="Q153" i="26" s="1"/>
  <c r="I174" i="21"/>
  <c r="Q182" i="21"/>
  <c r="R184" i="26" s="1"/>
  <c r="S188" i="21"/>
  <c r="T190" i="26" s="1"/>
  <c r="U194" i="21"/>
  <c r="V196" i="26" s="1"/>
  <c r="B201" i="21"/>
  <c r="C203" i="26" s="1"/>
  <c r="D207" i="21"/>
  <c r="E209" i="26" s="1"/>
  <c r="F213" i="21"/>
  <c r="G215" i="26" s="1"/>
  <c r="H219" i="21"/>
  <c r="G223" i="21"/>
  <c r="H226" i="21"/>
  <c r="I229" i="21"/>
  <c r="J232" i="21"/>
  <c r="K234" i="26" s="1"/>
  <c r="K235" i="21"/>
  <c r="L237" i="26" s="1"/>
  <c r="L238" i="21"/>
  <c r="M240" i="26" s="1"/>
  <c r="M241" i="21"/>
  <c r="N244" i="21"/>
  <c r="O247" i="21"/>
  <c r="P249" i="26" s="1"/>
  <c r="P250" i="21"/>
  <c r="Q252" i="26" s="1"/>
  <c r="I253" i="21"/>
  <c r="L254" i="21"/>
  <c r="M256" i="26" s="1"/>
  <c r="L255" i="21"/>
  <c r="M257" i="26" s="1"/>
  <c r="K256" i="21"/>
  <c r="L258" i="26" s="1"/>
  <c r="F257" i="21"/>
  <c r="G259" i="26" s="1"/>
  <c r="V257" i="21"/>
  <c r="W259" i="26" s="1"/>
  <c r="Q258" i="21"/>
  <c r="R260" i="26" s="1"/>
  <c r="L259" i="21"/>
  <c r="M261" i="26" s="1"/>
  <c r="G260" i="21"/>
  <c r="B261" i="21"/>
  <c r="C263" i="26" s="1"/>
  <c r="R261" i="21"/>
  <c r="S263" i="26" s="1"/>
  <c r="M262" i="21"/>
  <c r="H263" i="21"/>
  <c r="C264" i="21"/>
  <c r="D266" i="26" s="1"/>
  <c r="S264" i="21"/>
  <c r="T266" i="26" s="1"/>
  <c r="N265" i="21"/>
  <c r="I266" i="21"/>
  <c r="D267" i="21"/>
  <c r="E269" i="26" s="1"/>
  <c r="T267" i="21"/>
  <c r="U269" i="26" s="1"/>
  <c r="O268" i="21"/>
  <c r="P270" i="26" s="1"/>
  <c r="J269" i="21"/>
  <c r="K271" i="26" s="1"/>
  <c r="E270" i="21"/>
  <c r="F272" i="26" s="1"/>
  <c r="U270" i="21"/>
  <c r="V272" i="26" s="1"/>
  <c r="P271" i="21"/>
  <c r="Q273" i="26" s="1"/>
  <c r="K272" i="21"/>
  <c r="L274" i="26" s="1"/>
  <c r="F273" i="21"/>
  <c r="G275" i="26" s="1"/>
  <c r="V273" i="21"/>
  <c r="W275" i="26" s="1"/>
  <c r="Q274" i="21"/>
  <c r="R276" i="26" s="1"/>
  <c r="L275" i="21"/>
  <c r="M277" i="26" s="1"/>
  <c r="G276" i="21"/>
  <c r="B277" i="21"/>
  <c r="C279" i="26" s="1"/>
  <c r="R277" i="21"/>
  <c r="S279" i="26" s="1"/>
  <c r="M278" i="21"/>
  <c r="H279" i="21"/>
  <c r="C280" i="21"/>
  <c r="D282" i="26" s="1"/>
  <c r="S280" i="21"/>
  <c r="T282" i="26" s="1"/>
  <c r="N281" i="21"/>
  <c r="I282" i="21"/>
  <c r="D283" i="21"/>
  <c r="E285" i="26" s="1"/>
  <c r="T283" i="21"/>
  <c r="U285" i="26" s="1"/>
  <c r="O284" i="21"/>
  <c r="P286" i="26" s="1"/>
  <c r="J285" i="21"/>
  <c r="K287" i="26" s="1"/>
  <c r="E286" i="21"/>
  <c r="F288" i="26" s="1"/>
  <c r="U286" i="21"/>
  <c r="V288" i="26" s="1"/>
  <c r="P287" i="21"/>
  <c r="Q289" i="26" s="1"/>
  <c r="K288" i="21"/>
  <c r="L290" i="26" s="1"/>
  <c r="F289" i="21"/>
  <c r="G291" i="26" s="1"/>
  <c r="V289" i="21"/>
  <c r="W291" i="26" s="1"/>
  <c r="Q290" i="21"/>
  <c r="R292" i="26" s="1"/>
  <c r="L291" i="21"/>
  <c r="M293" i="26" s="1"/>
  <c r="G292" i="21"/>
  <c r="B293" i="21"/>
  <c r="C295" i="26" s="1"/>
  <c r="R293" i="21"/>
  <c r="S295" i="26" s="1"/>
  <c r="M294" i="21"/>
  <c r="H295" i="21"/>
  <c r="C296" i="21"/>
  <c r="D298" i="26" s="1"/>
  <c r="S296" i="21"/>
  <c r="T298" i="26" s="1"/>
  <c r="N297" i="21"/>
  <c r="I298" i="21"/>
  <c r="D299" i="21"/>
  <c r="E301" i="26" s="1"/>
  <c r="T299" i="21"/>
  <c r="U301" i="26" s="1"/>
  <c r="O300" i="21"/>
  <c r="P302" i="26" s="1"/>
  <c r="J301" i="21"/>
  <c r="K303" i="26" s="1"/>
  <c r="E302" i="21"/>
  <c r="F304" i="26" s="1"/>
  <c r="U302" i="21"/>
  <c r="V304" i="26" s="1"/>
  <c r="P303" i="21"/>
  <c r="Q305" i="26" s="1"/>
  <c r="K304" i="21"/>
  <c r="L306" i="26" s="1"/>
  <c r="F305" i="21"/>
  <c r="G307" i="26" s="1"/>
  <c r="V305" i="21"/>
  <c r="W307" i="26" s="1"/>
  <c r="Q306" i="21"/>
  <c r="R308" i="26" s="1"/>
  <c r="L307" i="21"/>
  <c r="M309" i="26" s="1"/>
  <c r="G308" i="21"/>
  <c r="B309" i="21"/>
  <c r="C311" i="26" s="1"/>
  <c r="R309" i="21"/>
  <c r="S311" i="26" s="1"/>
  <c r="M310" i="21"/>
  <c r="H311" i="21"/>
  <c r="C312" i="21"/>
  <c r="D314" i="26" s="1"/>
  <c r="S312" i="21"/>
  <c r="T314" i="26" s="1"/>
  <c r="N313" i="21"/>
  <c r="I314" i="21"/>
  <c r="E317" i="26"/>
  <c r="U317" i="26"/>
  <c r="P318" i="26"/>
  <c r="J317" i="21"/>
  <c r="K319" i="26" s="1"/>
  <c r="E318" i="21"/>
  <c r="F320" i="26" s="1"/>
  <c r="U318" i="21"/>
  <c r="V320" i="26" s="1"/>
  <c r="P319" i="21"/>
  <c r="Q321" i="26" s="1"/>
  <c r="K320" i="21"/>
  <c r="L322" i="26" s="1"/>
  <c r="F321" i="21"/>
  <c r="G323" i="26" s="1"/>
  <c r="V321" i="21"/>
  <c r="W323" i="26" s="1"/>
  <c r="Q322" i="21"/>
  <c r="R324" i="26" s="1"/>
  <c r="L323" i="21"/>
  <c r="M325" i="26" s="1"/>
  <c r="G324" i="21"/>
  <c r="B325" i="21"/>
  <c r="C327" i="26" s="1"/>
  <c r="R325" i="21"/>
  <c r="S327" i="26" s="1"/>
  <c r="M326" i="21"/>
  <c r="H327" i="21"/>
  <c r="C328" i="21"/>
  <c r="D330" i="26" s="1"/>
  <c r="S328" i="21"/>
  <c r="T330" i="26" s="1"/>
  <c r="N329" i="21"/>
  <c r="I330" i="21"/>
  <c r="D331" i="21"/>
  <c r="E333" i="26" s="1"/>
  <c r="T331" i="21"/>
  <c r="U333" i="26" s="1"/>
  <c r="O332" i="21"/>
  <c r="P334" i="26" s="1"/>
  <c r="J333" i="21"/>
  <c r="K335" i="26" s="1"/>
  <c r="E334" i="21"/>
  <c r="F336" i="26" s="1"/>
  <c r="U334" i="21"/>
  <c r="V336" i="26" s="1"/>
  <c r="P335" i="21"/>
  <c r="Q337" i="26" s="1"/>
  <c r="K336" i="21"/>
  <c r="L338" i="26" s="1"/>
  <c r="F337" i="21"/>
  <c r="G339" i="26" s="1"/>
  <c r="V337" i="21"/>
  <c r="W339" i="26" s="1"/>
  <c r="Q338" i="21"/>
  <c r="R340" i="26" s="1"/>
  <c r="L339" i="21"/>
  <c r="M341" i="26" s="1"/>
  <c r="G340" i="21"/>
  <c r="B341" i="21"/>
  <c r="C343" i="26" s="1"/>
  <c r="R341" i="21"/>
  <c r="S343" i="26" s="1"/>
  <c r="M342" i="21"/>
  <c r="H343" i="21"/>
  <c r="C344" i="21"/>
  <c r="D346" i="26" s="1"/>
  <c r="S344" i="21"/>
  <c r="T346" i="26" s="1"/>
  <c r="N345" i="21"/>
  <c r="I346" i="21"/>
  <c r="D347" i="21"/>
  <c r="E349" i="26" s="1"/>
  <c r="T347" i="21"/>
  <c r="U349" i="26" s="1"/>
  <c r="O348" i="21"/>
  <c r="P350" i="26" s="1"/>
  <c r="J349" i="21"/>
  <c r="K351" i="26" s="1"/>
  <c r="E350" i="21"/>
  <c r="F352" i="26" s="1"/>
  <c r="U350" i="21"/>
  <c r="V352" i="26" s="1"/>
  <c r="P351" i="21"/>
  <c r="Q353" i="26" s="1"/>
  <c r="K352" i="21"/>
  <c r="L354" i="26" s="1"/>
  <c r="F353" i="21"/>
  <c r="G355" i="26" s="1"/>
  <c r="V353" i="21"/>
  <c r="W355" i="26" s="1"/>
  <c r="Q354" i="21"/>
  <c r="R356" i="26" s="1"/>
  <c r="G355" i="21"/>
  <c r="O355" i="21"/>
  <c r="P357" i="26" s="1"/>
  <c r="B356" i="21"/>
  <c r="C358" i="26" s="1"/>
  <c r="J356" i="21"/>
  <c r="K358" i="26" s="1"/>
  <c r="R356" i="21"/>
  <c r="S358" i="26" s="1"/>
  <c r="E357" i="21"/>
  <c r="F359" i="26" s="1"/>
  <c r="M357" i="21"/>
  <c r="U357" i="21"/>
  <c r="V359" i="26" s="1"/>
  <c r="H358" i="21"/>
  <c r="P358" i="21"/>
  <c r="Q360" i="26" s="1"/>
  <c r="C359" i="21"/>
  <c r="D361" i="26" s="1"/>
  <c r="K359" i="21"/>
  <c r="L361" i="26" s="1"/>
  <c r="S359" i="21"/>
  <c r="T361" i="26" s="1"/>
  <c r="F360" i="21"/>
  <c r="G362" i="26" s="1"/>
  <c r="N360" i="21"/>
  <c r="V360" i="21"/>
  <c r="W362" i="26" s="1"/>
  <c r="I361" i="21"/>
  <c r="Q361" i="21"/>
  <c r="R363" i="26" s="1"/>
  <c r="D362" i="21"/>
  <c r="E364" i="26" s="1"/>
  <c r="L362" i="21"/>
  <c r="M364" i="26" s="1"/>
  <c r="T362" i="21"/>
  <c r="U364" i="26" s="1"/>
  <c r="G363" i="21"/>
  <c r="O363" i="21"/>
  <c r="P365" i="26" s="1"/>
  <c r="B364" i="21"/>
  <c r="C366" i="26" s="1"/>
  <c r="J364" i="21"/>
  <c r="K366" i="26" s="1"/>
  <c r="R364" i="21"/>
  <c r="S366" i="26" s="1"/>
  <c r="E365" i="21"/>
  <c r="F367" i="26" s="1"/>
  <c r="M365" i="21"/>
  <c r="U365" i="21"/>
  <c r="V367" i="26" s="1"/>
  <c r="H366" i="21"/>
  <c r="P366" i="21"/>
  <c r="Q368" i="26" s="1"/>
  <c r="C367" i="21"/>
  <c r="D369" i="26" s="1"/>
  <c r="K367" i="21"/>
  <c r="L369" i="26" s="1"/>
  <c r="S367" i="21"/>
  <c r="T369" i="26" s="1"/>
  <c r="F368" i="21"/>
  <c r="G370" i="26" s="1"/>
  <c r="L368" i="21"/>
  <c r="M370" i="26" s="1"/>
  <c r="R368" i="21"/>
  <c r="S370" i="26" s="1"/>
  <c r="B369" i="21"/>
  <c r="C371" i="26" s="1"/>
  <c r="G369" i="21"/>
  <c r="M369" i="21"/>
  <c r="R369" i="21"/>
  <c r="S371" i="26" s="1"/>
  <c r="B370" i="21"/>
  <c r="C372" i="26" s="1"/>
  <c r="G370" i="21"/>
  <c r="K370" i="21"/>
  <c r="L372" i="26" s="1"/>
  <c r="O370" i="21"/>
  <c r="P372" i="26" s="1"/>
  <c r="S370" i="21"/>
  <c r="T372" i="26" s="1"/>
  <c r="B371" i="21"/>
  <c r="C373" i="26" s="1"/>
  <c r="F371" i="21"/>
  <c r="G373" i="26" s="1"/>
  <c r="J371" i="21"/>
  <c r="K373" i="26" s="1"/>
  <c r="N371" i="21"/>
  <c r="R371" i="21"/>
  <c r="S373" i="26" s="1"/>
  <c r="V371" i="21"/>
  <c r="W373" i="26" s="1"/>
  <c r="E372" i="21"/>
  <c r="F374" i="26" s="1"/>
  <c r="I372" i="21"/>
  <c r="M372" i="21"/>
  <c r="Q372" i="21"/>
  <c r="R374" i="26" s="1"/>
  <c r="U372" i="21"/>
  <c r="V374" i="26" s="1"/>
  <c r="D373" i="21"/>
  <c r="E375" i="26" s="1"/>
  <c r="H373" i="21"/>
  <c r="L373" i="21"/>
  <c r="M375" i="26" s="1"/>
  <c r="P373" i="21"/>
  <c r="Q375" i="26" s="1"/>
  <c r="T373" i="21"/>
  <c r="U375" i="26" s="1"/>
  <c r="C374" i="21"/>
  <c r="D376" i="26" s="1"/>
  <c r="G374" i="21"/>
  <c r="K374" i="21"/>
  <c r="L376" i="26" s="1"/>
  <c r="O374" i="21"/>
  <c r="P376" i="26" s="1"/>
  <c r="S374" i="21"/>
  <c r="T376" i="26" s="1"/>
  <c r="B375" i="21"/>
  <c r="C377" i="26" s="1"/>
  <c r="F375" i="21"/>
  <c r="G377" i="26" s="1"/>
  <c r="J375" i="21"/>
  <c r="K377" i="26" s="1"/>
  <c r="N375" i="21"/>
  <c r="R375" i="21"/>
  <c r="S377" i="26" s="1"/>
  <c r="V375" i="21"/>
  <c r="W377" i="26" s="1"/>
  <c r="E376" i="21"/>
  <c r="F378" i="26" s="1"/>
  <c r="I376" i="21"/>
  <c r="M376" i="21"/>
  <c r="Q376" i="21"/>
  <c r="R378" i="26" s="1"/>
  <c r="U376" i="21"/>
  <c r="V378" i="26" s="1"/>
  <c r="D377" i="21"/>
  <c r="E379" i="26" s="1"/>
  <c r="H377" i="21"/>
  <c r="L377" i="21"/>
  <c r="M379" i="26" s="1"/>
  <c r="P377" i="21"/>
  <c r="Q379" i="26" s="1"/>
  <c r="T377" i="21"/>
  <c r="U379" i="26" s="1"/>
  <c r="C378" i="21"/>
  <c r="D380" i="26" s="1"/>
  <c r="G378" i="21"/>
  <c r="K378" i="21"/>
  <c r="L380" i="26" s="1"/>
  <c r="O378" i="21"/>
  <c r="P380" i="26" s="1"/>
  <c r="S378" i="21"/>
  <c r="T380" i="26" s="1"/>
  <c r="B379" i="21"/>
  <c r="C381" i="26" s="1"/>
  <c r="F379" i="21"/>
  <c r="G381" i="26" s="1"/>
  <c r="J379" i="21"/>
  <c r="K381" i="26" s="1"/>
  <c r="N379" i="21"/>
  <c r="R379" i="21"/>
  <c r="S381" i="26" s="1"/>
  <c r="V379" i="21"/>
  <c r="W381" i="26" s="1"/>
  <c r="E380" i="21"/>
  <c r="F382" i="26" s="1"/>
  <c r="I380" i="21"/>
  <c r="M380" i="21"/>
  <c r="Q380" i="21"/>
  <c r="R382" i="26" s="1"/>
  <c r="U380" i="21"/>
  <c r="V382" i="26" s="1"/>
  <c r="D381" i="21"/>
  <c r="E383" i="26" s="1"/>
  <c r="H381" i="21"/>
  <c r="L381" i="21"/>
  <c r="M383" i="26" s="1"/>
  <c r="P381" i="21"/>
  <c r="Q383" i="26" s="1"/>
  <c r="T381" i="21"/>
  <c r="U383" i="26" s="1"/>
  <c r="C382" i="21"/>
  <c r="D384" i="26" s="1"/>
  <c r="G382" i="21"/>
  <c r="K382" i="21"/>
  <c r="L384" i="26" s="1"/>
  <c r="O382" i="21"/>
  <c r="P384" i="26" s="1"/>
  <c r="S382" i="21"/>
  <c r="T384" i="26" s="1"/>
  <c r="B383" i="21"/>
  <c r="C385" i="26" s="1"/>
  <c r="F383" i="21"/>
  <c r="G385" i="26" s="1"/>
  <c r="J383" i="21"/>
  <c r="K385" i="26" s="1"/>
  <c r="N383" i="21"/>
  <c r="R383" i="21"/>
  <c r="S385" i="26" s="1"/>
  <c r="V383" i="21"/>
  <c r="W385" i="26" s="1"/>
  <c r="E384" i="21"/>
  <c r="F386" i="26" s="1"/>
  <c r="I384" i="21"/>
  <c r="M384" i="21"/>
  <c r="Q384" i="21"/>
  <c r="R386" i="26" s="1"/>
  <c r="U384" i="21"/>
  <c r="V386" i="26" s="1"/>
  <c r="D385" i="21"/>
  <c r="E387" i="26" s="1"/>
  <c r="H385" i="21"/>
  <c r="L385" i="21"/>
  <c r="M387" i="26" s="1"/>
  <c r="P385" i="21"/>
  <c r="Q387" i="26" s="1"/>
  <c r="T385" i="21"/>
  <c r="U387" i="26" s="1"/>
  <c r="C386" i="21"/>
  <c r="D388" i="26" s="1"/>
  <c r="G386" i="21"/>
  <c r="K386" i="21"/>
  <c r="L388" i="26" s="1"/>
  <c r="O386" i="21"/>
  <c r="P388" i="26" s="1"/>
  <c r="S386" i="21"/>
  <c r="T388" i="26" s="1"/>
  <c r="B387" i="21"/>
  <c r="C389" i="26" s="1"/>
  <c r="F387" i="21"/>
  <c r="G389" i="26" s="1"/>
  <c r="J387" i="21"/>
  <c r="K389" i="26" s="1"/>
  <c r="N387" i="21"/>
  <c r="R387" i="21"/>
  <c r="S389" i="26" s="1"/>
  <c r="V387" i="21"/>
  <c r="W389" i="26" s="1"/>
  <c r="E388" i="21"/>
  <c r="F390" i="26" s="1"/>
  <c r="I388" i="21"/>
  <c r="M388" i="21"/>
  <c r="Q388" i="21"/>
  <c r="R390" i="26" s="1"/>
  <c r="U388" i="21"/>
  <c r="V390" i="26" s="1"/>
  <c r="D389" i="21"/>
  <c r="E391" i="26" s="1"/>
  <c r="H389" i="21"/>
  <c r="L389" i="21"/>
  <c r="M391" i="26" s="1"/>
  <c r="P389" i="21"/>
  <c r="Q391" i="26" s="1"/>
  <c r="T389" i="21"/>
  <c r="U391" i="26" s="1"/>
  <c r="C390" i="21"/>
  <c r="D392" i="26" s="1"/>
  <c r="G390" i="21"/>
  <c r="K390" i="21"/>
  <c r="L392" i="26" s="1"/>
  <c r="O390" i="21"/>
  <c r="P392" i="26" s="1"/>
  <c r="S390" i="21"/>
  <c r="T392" i="26" s="1"/>
  <c r="B391" i="21"/>
  <c r="C393" i="26" s="1"/>
  <c r="F391" i="21"/>
  <c r="G393" i="26" s="1"/>
  <c r="J391" i="21"/>
  <c r="K393" i="26" s="1"/>
  <c r="N391" i="21"/>
  <c r="R391" i="21"/>
  <c r="S393" i="26" s="1"/>
  <c r="V391" i="21"/>
  <c r="W393" i="26" s="1"/>
  <c r="E392" i="21"/>
  <c r="F394" i="26" s="1"/>
  <c r="I392" i="21"/>
  <c r="M392" i="21"/>
  <c r="Q392" i="21"/>
  <c r="R394" i="26" s="1"/>
  <c r="U392" i="21"/>
  <c r="V394" i="26" s="1"/>
  <c r="D393" i="21"/>
  <c r="E395" i="26" s="1"/>
  <c r="H393" i="21"/>
  <c r="L393" i="21"/>
  <c r="M395" i="26" s="1"/>
  <c r="P393" i="21"/>
  <c r="Q395" i="26" s="1"/>
  <c r="T393" i="21"/>
  <c r="U395" i="26" s="1"/>
  <c r="C394" i="21"/>
  <c r="D396" i="26" s="1"/>
  <c r="G394" i="21"/>
  <c r="K394" i="21"/>
  <c r="L396" i="26" s="1"/>
  <c r="O394" i="21"/>
  <c r="P396" i="26" s="1"/>
  <c r="S394" i="21"/>
  <c r="T396" i="26" s="1"/>
  <c r="B395" i="21"/>
  <c r="C397" i="26" s="1"/>
  <c r="F395" i="21"/>
  <c r="G397" i="26" s="1"/>
  <c r="J395" i="21"/>
  <c r="K397" i="26" s="1"/>
  <c r="N395" i="21"/>
  <c r="R395" i="21"/>
  <c r="S397" i="26" s="1"/>
  <c r="V395" i="21"/>
  <c r="W397" i="26" s="1"/>
  <c r="E396" i="21"/>
  <c r="F398" i="26" s="1"/>
  <c r="I396" i="21"/>
  <c r="M396" i="21"/>
  <c r="Q396" i="21"/>
  <c r="R398" i="26" s="1"/>
  <c r="U396" i="21"/>
  <c r="V398" i="26" s="1"/>
  <c r="D397" i="21"/>
  <c r="E399" i="26" s="1"/>
  <c r="H397" i="21"/>
  <c r="L397" i="21"/>
  <c r="M399" i="26" s="1"/>
  <c r="P397" i="21"/>
  <c r="Q399" i="26" s="1"/>
  <c r="T397" i="21"/>
  <c r="U399" i="26" s="1"/>
  <c r="C398" i="21"/>
  <c r="D400" i="26" s="1"/>
  <c r="G398" i="21"/>
  <c r="K398" i="21"/>
  <c r="L400" i="26" s="1"/>
  <c r="O398" i="21"/>
  <c r="P400" i="26" s="1"/>
  <c r="S398" i="21"/>
  <c r="T400" i="26" s="1"/>
  <c r="B399" i="21"/>
  <c r="C401" i="26" s="1"/>
  <c r="F399" i="21"/>
  <c r="G401" i="26" s="1"/>
  <c r="J399" i="21"/>
  <c r="K401" i="26" s="1"/>
  <c r="N399" i="21"/>
  <c r="R399" i="21"/>
  <c r="S401" i="26" s="1"/>
  <c r="V399" i="21"/>
  <c r="W401" i="26" s="1"/>
  <c r="E400" i="21"/>
  <c r="F402" i="26" s="1"/>
  <c r="I400" i="21"/>
  <c r="M400" i="21"/>
  <c r="Q400" i="21"/>
  <c r="R402" i="26" s="1"/>
  <c r="U400" i="21"/>
  <c r="V402" i="26" s="1"/>
  <c r="D401" i="21"/>
  <c r="E403" i="26" s="1"/>
  <c r="H401" i="21"/>
  <c r="L401" i="21"/>
  <c r="M403" i="26" s="1"/>
  <c r="P401" i="21"/>
  <c r="Q403" i="26" s="1"/>
  <c r="T401" i="21"/>
  <c r="U403" i="26" s="1"/>
  <c r="C402" i="21"/>
  <c r="D404" i="26" s="1"/>
  <c r="G402" i="21"/>
  <c r="K402" i="21"/>
  <c r="L404" i="26" s="1"/>
  <c r="O402" i="21"/>
  <c r="P404" i="26" s="1"/>
  <c r="S402" i="21"/>
  <c r="T404" i="26" s="1"/>
  <c r="B403" i="21"/>
  <c r="C405" i="26" s="1"/>
  <c r="F403" i="21"/>
  <c r="G405" i="26" s="1"/>
  <c r="J403" i="21"/>
  <c r="K405" i="26" s="1"/>
  <c r="N403" i="21"/>
  <c r="R403" i="21"/>
  <c r="S405" i="26" s="1"/>
  <c r="V403" i="21"/>
  <c r="W405" i="26" s="1"/>
  <c r="E404" i="21"/>
  <c r="F406" i="26" s="1"/>
  <c r="I404" i="21"/>
  <c r="M404" i="21"/>
  <c r="Q404" i="21"/>
  <c r="R406" i="26" s="1"/>
  <c r="U404" i="21"/>
  <c r="V406" i="26" s="1"/>
  <c r="D405" i="21"/>
  <c r="E407" i="26" s="1"/>
  <c r="H405" i="21"/>
  <c r="L405" i="21"/>
  <c r="M407" i="26" s="1"/>
  <c r="P405" i="21"/>
  <c r="Q407" i="26" s="1"/>
  <c r="T405" i="21"/>
  <c r="U407" i="26" s="1"/>
  <c r="C406" i="21"/>
  <c r="D408" i="26" s="1"/>
  <c r="G406" i="21"/>
  <c r="K406" i="21"/>
  <c r="L408" i="26" s="1"/>
  <c r="O406" i="21"/>
  <c r="P408" i="26" s="1"/>
  <c r="S406" i="21"/>
  <c r="T408" i="26" s="1"/>
  <c r="B407" i="21"/>
  <c r="C409" i="26" s="1"/>
  <c r="F407" i="21"/>
  <c r="G409" i="26" s="1"/>
  <c r="J407" i="21"/>
  <c r="K409" i="26" s="1"/>
  <c r="N407" i="21"/>
  <c r="R407" i="21"/>
  <c r="S409" i="26" s="1"/>
  <c r="V407" i="21"/>
  <c r="W409" i="26" s="1"/>
  <c r="E408" i="21"/>
  <c r="F410" i="26" s="1"/>
  <c r="I408" i="21"/>
  <c r="M408" i="21"/>
  <c r="Q408" i="21"/>
  <c r="R410" i="26" s="1"/>
  <c r="U408" i="21"/>
  <c r="V410" i="26" s="1"/>
  <c r="D409" i="21"/>
  <c r="E411" i="26" s="1"/>
  <c r="H409" i="21"/>
  <c r="L409" i="21"/>
  <c r="M411" i="26" s="1"/>
  <c r="P409" i="21"/>
  <c r="Q411" i="26" s="1"/>
  <c r="T409" i="21"/>
  <c r="U411" i="26" s="1"/>
  <c r="C410" i="21"/>
  <c r="D412" i="26" s="1"/>
  <c r="G410" i="21"/>
  <c r="K410" i="21"/>
  <c r="L412" i="26" s="1"/>
  <c r="O410" i="21"/>
  <c r="P412" i="26" s="1"/>
  <c r="S410" i="21"/>
  <c r="T412" i="26" s="1"/>
  <c r="B411" i="21"/>
  <c r="C413" i="26" s="1"/>
  <c r="F411" i="21"/>
  <c r="G413" i="26" s="1"/>
  <c r="J411" i="21"/>
  <c r="K413" i="26" s="1"/>
  <c r="N411" i="21"/>
  <c r="R411" i="21"/>
  <c r="S413" i="26" s="1"/>
  <c r="V411" i="21"/>
  <c r="W413" i="26" s="1"/>
  <c r="E412" i="21"/>
  <c r="F414" i="26" s="1"/>
  <c r="I412" i="21"/>
  <c r="M412" i="21"/>
  <c r="Q412" i="21"/>
  <c r="R414" i="26" s="1"/>
  <c r="U412" i="21"/>
  <c r="V414" i="26" s="1"/>
  <c r="D413" i="21"/>
  <c r="E415" i="26" s="1"/>
  <c r="H413" i="21"/>
  <c r="J133" i="21"/>
  <c r="K135" i="26" s="1"/>
  <c r="R157" i="21"/>
  <c r="S159" i="26" s="1"/>
  <c r="J177" i="21"/>
  <c r="K179" i="26" s="1"/>
  <c r="G184" i="21"/>
  <c r="I190" i="21"/>
  <c r="K196" i="21"/>
  <c r="L198" i="26" s="1"/>
  <c r="M202" i="21"/>
  <c r="O208" i="21"/>
  <c r="P210" i="26" s="1"/>
  <c r="Q214" i="21"/>
  <c r="R216" i="26" s="1"/>
  <c r="S220" i="21"/>
  <c r="T222" i="26" s="1"/>
  <c r="B224" i="21"/>
  <c r="C226" i="26" s="1"/>
  <c r="C227" i="21"/>
  <c r="D229" i="26" s="1"/>
  <c r="D230" i="21"/>
  <c r="E232" i="26" s="1"/>
  <c r="E233" i="21"/>
  <c r="F235" i="26" s="1"/>
  <c r="F236" i="21"/>
  <c r="G238" i="26" s="1"/>
  <c r="G239" i="21"/>
  <c r="H242" i="21"/>
  <c r="I245" i="21"/>
  <c r="J248" i="21"/>
  <c r="K250" i="26" s="1"/>
  <c r="K251" i="21"/>
  <c r="L253" i="26" s="1"/>
  <c r="Q253" i="21"/>
  <c r="R255" i="26" s="1"/>
  <c r="Q254" i="21"/>
  <c r="R256" i="26" s="1"/>
  <c r="Q255" i="21"/>
  <c r="R257" i="26" s="1"/>
  <c r="O256" i="21"/>
  <c r="P258" i="26" s="1"/>
  <c r="J257" i="21"/>
  <c r="K259" i="26" s="1"/>
  <c r="E258" i="21"/>
  <c r="F260" i="26" s="1"/>
  <c r="U258" i="21"/>
  <c r="V260" i="26" s="1"/>
  <c r="P259" i="21"/>
  <c r="Q261" i="26" s="1"/>
  <c r="K260" i="21"/>
  <c r="L262" i="26" s="1"/>
  <c r="F261" i="21"/>
  <c r="G263" i="26" s="1"/>
  <c r="V261" i="21"/>
  <c r="W263" i="26" s="1"/>
  <c r="Q262" i="21"/>
  <c r="R264" i="26" s="1"/>
  <c r="L263" i="21"/>
  <c r="M265" i="26" s="1"/>
  <c r="G264" i="21"/>
  <c r="B265" i="21"/>
  <c r="C267" i="26" s="1"/>
  <c r="R265" i="21"/>
  <c r="S267" i="26" s="1"/>
  <c r="M266" i="21"/>
  <c r="H267" i="21"/>
  <c r="C268" i="21"/>
  <c r="D270" i="26" s="1"/>
  <c r="S268" i="21"/>
  <c r="T270" i="26" s="1"/>
  <c r="N269" i="21"/>
  <c r="I270" i="21"/>
  <c r="D271" i="21"/>
  <c r="E273" i="26" s="1"/>
  <c r="T271" i="21"/>
  <c r="U273" i="26" s="1"/>
  <c r="O272" i="21"/>
  <c r="P274" i="26" s="1"/>
  <c r="J273" i="21"/>
  <c r="K275" i="26" s="1"/>
  <c r="E274" i="21"/>
  <c r="F276" i="26" s="1"/>
  <c r="U274" i="21"/>
  <c r="V276" i="26" s="1"/>
  <c r="P275" i="21"/>
  <c r="Q277" i="26" s="1"/>
  <c r="K276" i="21"/>
  <c r="L278" i="26" s="1"/>
  <c r="F277" i="21"/>
  <c r="G279" i="26" s="1"/>
  <c r="V277" i="21"/>
  <c r="W279" i="26" s="1"/>
  <c r="Q278" i="21"/>
  <c r="R280" i="26" s="1"/>
  <c r="L279" i="21"/>
  <c r="M281" i="26" s="1"/>
  <c r="G280" i="21"/>
  <c r="B281" i="21"/>
  <c r="C283" i="26" s="1"/>
  <c r="R281" i="21"/>
  <c r="S283" i="26" s="1"/>
  <c r="M282" i="21"/>
  <c r="H283" i="21"/>
  <c r="C284" i="21"/>
  <c r="D286" i="26" s="1"/>
  <c r="S284" i="21"/>
  <c r="T286" i="26" s="1"/>
  <c r="N285" i="21"/>
  <c r="I286" i="21"/>
  <c r="D287" i="21"/>
  <c r="E289" i="26" s="1"/>
  <c r="T287" i="21"/>
  <c r="U289" i="26" s="1"/>
  <c r="O288" i="21"/>
  <c r="P290" i="26" s="1"/>
  <c r="J289" i="21"/>
  <c r="K291" i="26" s="1"/>
  <c r="E290" i="21"/>
  <c r="F292" i="26" s="1"/>
  <c r="U290" i="21"/>
  <c r="V292" i="26" s="1"/>
  <c r="P291" i="21"/>
  <c r="Q293" i="26" s="1"/>
  <c r="K292" i="21"/>
  <c r="L294" i="26" s="1"/>
  <c r="F293" i="21"/>
  <c r="G295" i="26" s="1"/>
  <c r="V293" i="21"/>
  <c r="W295" i="26" s="1"/>
  <c r="Q294" i="21"/>
  <c r="R296" i="26" s="1"/>
  <c r="L295" i="21"/>
  <c r="M297" i="26" s="1"/>
  <c r="G296" i="21"/>
  <c r="B297" i="21"/>
  <c r="C299" i="26" s="1"/>
  <c r="R297" i="21"/>
  <c r="S299" i="26" s="1"/>
  <c r="M298" i="21"/>
  <c r="H299" i="21"/>
  <c r="C300" i="21"/>
  <c r="D302" i="26" s="1"/>
  <c r="S300" i="21"/>
  <c r="T302" i="26" s="1"/>
  <c r="N301" i="21"/>
  <c r="I302" i="21"/>
  <c r="D303" i="21"/>
  <c r="E305" i="26" s="1"/>
  <c r="T303" i="21"/>
  <c r="U305" i="26" s="1"/>
  <c r="O304" i="21"/>
  <c r="P306" i="26" s="1"/>
  <c r="J305" i="21"/>
  <c r="K307" i="26" s="1"/>
  <c r="E306" i="21"/>
  <c r="F308" i="26" s="1"/>
  <c r="U306" i="21"/>
  <c r="V308" i="26" s="1"/>
  <c r="P307" i="21"/>
  <c r="Q309" i="26" s="1"/>
  <c r="K308" i="21"/>
  <c r="L310" i="26" s="1"/>
  <c r="F309" i="21"/>
  <c r="G311" i="26" s="1"/>
  <c r="V309" i="21"/>
  <c r="W311" i="26" s="1"/>
  <c r="Q310" i="21"/>
  <c r="R312" i="26" s="1"/>
  <c r="L311" i="21"/>
  <c r="M313" i="26" s="1"/>
  <c r="G312" i="21"/>
  <c r="B313" i="21"/>
  <c r="C315" i="26" s="1"/>
  <c r="R313" i="21"/>
  <c r="S315" i="26" s="1"/>
  <c r="M314" i="21"/>
  <c r="D318" i="26"/>
  <c r="T318" i="26"/>
  <c r="N317" i="21"/>
  <c r="I318" i="21"/>
  <c r="D319" i="21"/>
  <c r="E321" i="26" s="1"/>
  <c r="T319" i="21"/>
  <c r="U321" i="26" s="1"/>
  <c r="O320" i="21"/>
  <c r="P322" i="26" s="1"/>
  <c r="J321" i="21"/>
  <c r="K323" i="26" s="1"/>
  <c r="E322" i="21"/>
  <c r="F324" i="26" s="1"/>
  <c r="U322" i="21"/>
  <c r="V324" i="26" s="1"/>
  <c r="P323" i="21"/>
  <c r="Q325" i="26" s="1"/>
  <c r="K324" i="21"/>
  <c r="L326" i="26" s="1"/>
  <c r="F325" i="21"/>
  <c r="G327" i="26" s="1"/>
  <c r="V325" i="21"/>
  <c r="W327" i="26" s="1"/>
  <c r="Q326" i="21"/>
  <c r="R328" i="26" s="1"/>
  <c r="L327" i="21"/>
  <c r="M329" i="26" s="1"/>
  <c r="G328" i="21"/>
  <c r="B329" i="21"/>
  <c r="C331" i="26" s="1"/>
  <c r="R329" i="21"/>
  <c r="S331" i="26" s="1"/>
  <c r="M330" i="21"/>
  <c r="H331" i="21"/>
  <c r="C332" i="21"/>
  <c r="D334" i="26" s="1"/>
  <c r="S332" i="21"/>
  <c r="T334" i="26" s="1"/>
  <c r="N333" i="21"/>
  <c r="I334" i="21"/>
  <c r="D335" i="21"/>
  <c r="E337" i="26" s="1"/>
  <c r="T335" i="21"/>
  <c r="U337" i="26" s="1"/>
  <c r="O336" i="21"/>
  <c r="P338" i="26" s="1"/>
  <c r="J337" i="21"/>
  <c r="K339" i="26" s="1"/>
  <c r="E338" i="21"/>
  <c r="F340" i="26" s="1"/>
  <c r="U338" i="21"/>
  <c r="V340" i="26" s="1"/>
  <c r="P339" i="21"/>
  <c r="Q341" i="26" s="1"/>
  <c r="K340" i="21"/>
  <c r="L342" i="26" s="1"/>
  <c r="F341" i="21"/>
  <c r="G343" i="26" s="1"/>
  <c r="V341" i="21"/>
  <c r="W343" i="26" s="1"/>
  <c r="Q342" i="21"/>
  <c r="R344" i="26" s="1"/>
  <c r="L343" i="21"/>
  <c r="M345" i="26" s="1"/>
  <c r="G344" i="21"/>
  <c r="B345" i="21"/>
  <c r="C347" i="26" s="1"/>
  <c r="L139" i="21"/>
  <c r="M141" i="26" s="1"/>
  <c r="T163" i="21"/>
  <c r="U165" i="26" s="1"/>
  <c r="O179" i="21"/>
  <c r="P181" i="26" s="1"/>
  <c r="R185" i="21"/>
  <c r="S187" i="26" s="1"/>
  <c r="T191" i="21"/>
  <c r="U193" i="26" s="1"/>
  <c r="V197" i="21"/>
  <c r="W199" i="26" s="1"/>
  <c r="C204" i="21"/>
  <c r="D206" i="26" s="1"/>
  <c r="E210" i="21"/>
  <c r="F212" i="26" s="1"/>
  <c r="G216" i="21"/>
  <c r="Q221" i="21"/>
  <c r="R223" i="26" s="1"/>
  <c r="R224" i="21"/>
  <c r="S226" i="26" s="1"/>
  <c r="S227" i="21"/>
  <c r="T229" i="26" s="1"/>
  <c r="T230" i="21"/>
  <c r="U232" i="26" s="1"/>
  <c r="U233" i="21"/>
  <c r="V235" i="26" s="1"/>
  <c r="V236" i="21"/>
  <c r="W238" i="26" s="1"/>
  <c r="B240" i="21"/>
  <c r="C242" i="26" s="1"/>
  <c r="C243" i="21"/>
  <c r="D245" i="26" s="1"/>
  <c r="D246" i="21"/>
  <c r="E248" i="26" s="1"/>
  <c r="E249" i="21"/>
  <c r="F251" i="26" s="1"/>
  <c r="F252" i="21"/>
  <c r="G254" i="26" s="1"/>
  <c r="V253" i="21"/>
  <c r="W255" i="26" s="1"/>
  <c r="V254" i="21"/>
  <c r="W256" i="26" s="1"/>
  <c r="B256" i="21"/>
  <c r="C258" i="26" s="1"/>
  <c r="S256" i="21"/>
  <c r="T258" i="26" s="1"/>
  <c r="N257" i="21"/>
  <c r="I258" i="21"/>
  <c r="D259" i="21"/>
  <c r="E261" i="26" s="1"/>
  <c r="T259" i="21"/>
  <c r="U261" i="26" s="1"/>
  <c r="O260" i="21"/>
  <c r="P262" i="26" s="1"/>
  <c r="J261" i="21"/>
  <c r="K263" i="26" s="1"/>
  <c r="E262" i="21"/>
  <c r="F264" i="26" s="1"/>
  <c r="U262" i="21"/>
  <c r="V264" i="26" s="1"/>
  <c r="P263" i="21"/>
  <c r="Q265" i="26" s="1"/>
  <c r="K264" i="21"/>
  <c r="L266" i="26" s="1"/>
  <c r="F265" i="21"/>
  <c r="G267" i="26" s="1"/>
  <c r="V265" i="21"/>
  <c r="W267" i="26" s="1"/>
  <c r="Q266" i="21"/>
  <c r="R268" i="26" s="1"/>
  <c r="L267" i="21"/>
  <c r="M269" i="26" s="1"/>
  <c r="G268" i="21"/>
  <c r="B269" i="21"/>
  <c r="C271" i="26" s="1"/>
  <c r="R269" i="21"/>
  <c r="S271" i="26" s="1"/>
  <c r="M270" i="21"/>
  <c r="H271" i="21"/>
  <c r="C272" i="21"/>
  <c r="D274" i="26" s="1"/>
  <c r="S272" i="21"/>
  <c r="T274" i="26" s="1"/>
  <c r="N273" i="21"/>
  <c r="I274" i="21"/>
  <c r="D275" i="21"/>
  <c r="E277" i="26" s="1"/>
  <c r="T275" i="21"/>
  <c r="U277" i="26" s="1"/>
  <c r="O276" i="21"/>
  <c r="P278" i="26" s="1"/>
  <c r="J277" i="21"/>
  <c r="K279" i="26" s="1"/>
  <c r="E278" i="21"/>
  <c r="F280" i="26" s="1"/>
  <c r="U278" i="21"/>
  <c r="V280" i="26" s="1"/>
  <c r="P279" i="21"/>
  <c r="Q281" i="26" s="1"/>
  <c r="K280" i="21"/>
  <c r="L282" i="26" s="1"/>
  <c r="F281" i="21"/>
  <c r="G283" i="26" s="1"/>
  <c r="V281" i="21"/>
  <c r="W283" i="26" s="1"/>
  <c r="Q282" i="21"/>
  <c r="R284" i="26" s="1"/>
  <c r="L283" i="21"/>
  <c r="M285" i="26" s="1"/>
  <c r="G284" i="21"/>
  <c r="B285" i="21"/>
  <c r="C287" i="26" s="1"/>
  <c r="R285" i="21"/>
  <c r="S287" i="26" s="1"/>
  <c r="M286" i="21"/>
  <c r="H287" i="21"/>
  <c r="C288" i="21"/>
  <c r="D290" i="26" s="1"/>
  <c r="S288" i="21"/>
  <c r="T290" i="26" s="1"/>
  <c r="N289" i="21"/>
  <c r="I290" i="21"/>
  <c r="D291" i="21"/>
  <c r="E293" i="26" s="1"/>
  <c r="T291" i="21"/>
  <c r="U293" i="26" s="1"/>
  <c r="O292" i="21"/>
  <c r="P294" i="26" s="1"/>
  <c r="J293" i="21"/>
  <c r="K295" i="26" s="1"/>
  <c r="E294" i="21"/>
  <c r="F296" i="26" s="1"/>
  <c r="U294" i="21"/>
  <c r="V296" i="26" s="1"/>
  <c r="P295" i="21"/>
  <c r="Q297" i="26" s="1"/>
  <c r="K296" i="21"/>
  <c r="L298" i="26" s="1"/>
  <c r="F297" i="21"/>
  <c r="G299" i="26" s="1"/>
  <c r="V297" i="21"/>
  <c r="W299" i="26" s="1"/>
  <c r="Q298" i="21"/>
  <c r="R300" i="26" s="1"/>
  <c r="L299" i="21"/>
  <c r="M301" i="26" s="1"/>
  <c r="G300" i="21"/>
  <c r="B301" i="21"/>
  <c r="C303" i="26" s="1"/>
  <c r="R301" i="21"/>
  <c r="S303" i="26" s="1"/>
  <c r="M302" i="21"/>
  <c r="H303" i="21"/>
  <c r="C304" i="21"/>
  <c r="D306" i="26" s="1"/>
  <c r="D307" i="21"/>
  <c r="E309" i="26" s="1"/>
  <c r="E310" i="21"/>
  <c r="F312" i="26" s="1"/>
  <c r="F313" i="21"/>
  <c r="G315" i="26" s="1"/>
  <c r="H319" i="21"/>
  <c r="I322" i="21"/>
  <c r="J325" i="21"/>
  <c r="K327" i="26" s="1"/>
  <c r="K328" i="21"/>
  <c r="L330" i="26" s="1"/>
  <c r="L331" i="21"/>
  <c r="M333" i="26" s="1"/>
  <c r="M334" i="21"/>
  <c r="N337" i="21"/>
  <c r="O340" i="21"/>
  <c r="P342" i="26" s="1"/>
  <c r="P343" i="21"/>
  <c r="Q345" i="26" s="1"/>
  <c r="V345" i="21"/>
  <c r="W347" i="26" s="1"/>
  <c r="L347" i="21"/>
  <c r="M349" i="26" s="1"/>
  <c r="B349" i="21"/>
  <c r="C351" i="26" s="1"/>
  <c r="M350" i="21"/>
  <c r="C352" i="21"/>
  <c r="D354" i="26" s="1"/>
  <c r="N353" i="21"/>
  <c r="C355" i="21"/>
  <c r="D357" i="26" s="1"/>
  <c r="S355" i="21"/>
  <c r="T357" i="26" s="1"/>
  <c r="N356" i="21"/>
  <c r="I357" i="21"/>
  <c r="D358" i="21"/>
  <c r="E360" i="26" s="1"/>
  <c r="T358" i="21"/>
  <c r="U360" i="26" s="1"/>
  <c r="O359" i="21"/>
  <c r="P361" i="26" s="1"/>
  <c r="J360" i="21"/>
  <c r="K362" i="26" s="1"/>
  <c r="E361" i="21"/>
  <c r="F363" i="26" s="1"/>
  <c r="U361" i="21"/>
  <c r="V363" i="26" s="1"/>
  <c r="P362" i="21"/>
  <c r="Q364" i="26" s="1"/>
  <c r="K363" i="21"/>
  <c r="L365" i="26" s="1"/>
  <c r="F364" i="21"/>
  <c r="G366" i="26" s="1"/>
  <c r="V364" i="21"/>
  <c r="W366" i="26" s="1"/>
  <c r="Q365" i="21"/>
  <c r="R367" i="26" s="1"/>
  <c r="L366" i="21"/>
  <c r="M368" i="26" s="1"/>
  <c r="G367" i="21"/>
  <c r="B368" i="21"/>
  <c r="C370" i="26" s="1"/>
  <c r="O368" i="21"/>
  <c r="P370" i="26" s="1"/>
  <c r="E369" i="21"/>
  <c r="F371" i="26" s="1"/>
  <c r="O369" i="21"/>
  <c r="P371" i="26" s="1"/>
  <c r="E370" i="21"/>
  <c r="F372" i="26" s="1"/>
  <c r="M370" i="21"/>
  <c r="U370" i="21"/>
  <c r="V372" i="26" s="1"/>
  <c r="H371" i="21"/>
  <c r="P371" i="21"/>
  <c r="Q373" i="26" s="1"/>
  <c r="C372" i="21"/>
  <c r="D374" i="26" s="1"/>
  <c r="K372" i="21"/>
  <c r="L374" i="26" s="1"/>
  <c r="S372" i="21"/>
  <c r="T374" i="26" s="1"/>
  <c r="F373" i="21"/>
  <c r="G375" i="26" s="1"/>
  <c r="N373" i="21"/>
  <c r="V373" i="21"/>
  <c r="W375" i="26" s="1"/>
  <c r="I374" i="21"/>
  <c r="Q374" i="21"/>
  <c r="R376" i="26" s="1"/>
  <c r="D375" i="21"/>
  <c r="E377" i="26" s="1"/>
  <c r="L375" i="21"/>
  <c r="M377" i="26" s="1"/>
  <c r="T375" i="21"/>
  <c r="U377" i="26" s="1"/>
  <c r="G376" i="21"/>
  <c r="O376" i="21"/>
  <c r="P378" i="26" s="1"/>
  <c r="B377" i="21"/>
  <c r="C379" i="26" s="1"/>
  <c r="J377" i="21"/>
  <c r="K379" i="26" s="1"/>
  <c r="R377" i="21"/>
  <c r="S379" i="26" s="1"/>
  <c r="E378" i="21"/>
  <c r="F380" i="26" s="1"/>
  <c r="M378" i="21"/>
  <c r="U378" i="21"/>
  <c r="V380" i="26" s="1"/>
  <c r="H379" i="21"/>
  <c r="P379" i="21"/>
  <c r="Q381" i="26" s="1"/>
  <c r="C380" i="21"/>
  <c r="D382" i="26" s="1"/>
  <c r="K380" i="21"/>
  <c r="L382" i="26" s="1"/>
  <c r="S380" i="21"/>
  <c r="T382" i="26" s="1"/>
  <c r="F381" i="21"/>
  <c r="G383" i="26" s="1"/>
  <c r="N381" i="21"/>
  <c r="V381" i="21"/>
  <c r="W383" i="26" s="1"/>
  <c r="I382" i="21"/>
  <c r="Q382" i="21"/>
  <c r="R384" i="26" s="1"/>
  <c r="D383" i="21"/>
  <c r="E385" i="26" s="1"/>
  <c r="L383" i="21"/>
  <c r="M385" i="26" s="1"/>
  <c r="T383" i="21"/>
  <c r="U385" i="26" s="1"/>
  <c r="G384" i="21"/>
  <c r="O384" i="21"/>
  <c r="P386" i="26" s="1"/>
  <c r="B385" i="21"/>
  <c r="C387" i="26" s="1"/>
  <c r="J385" i="21"/>
  <c r="K387" i="26" s="1"/>
  <c r="R385" i="21"/>
  <c r="S387" i="26" s="1"/>
  <c r="E386" i="21"/>
  <c r="F388" i="26" s="1"/>
  <c r="M386" i="21"/>
  <c r="U386" i="21"/>
  <c r="V388" i="26" s="1"/>
  <c r="H387" i="21"/>
  <c r="P387" i="21"/>
  <c r="Q389" i="26" s="1"/>
  <c r="C388" i="21"/>
  <c r="D390" i="26" s="1"/>
  <c r="K388" i="21"/>
  <c r="L390" i="26" s="1"/>
  <c r="S388" i="21"/>
  <c r="T390" i="26" s="1"/>
  <c r="F389" i="21"/>
  <c r="G391" i="26" s="1"/>
  <c r="N389" i="21"/>
  <c r="V389" i="21"/>
  <c r="W391" i="26" s="1"/>
  <c r="I390" i="21"/>
  <c r="Q390" i="21"/>
  <c r="R392" i="26" s="1"/>
  <c r="D391" i="21"/>
  <c r="E393" i="26" s="1"/>
  <c r="L391" i="21"/>
  <c r="M393" i="26" s="1"/>
  <c r="T391" i="21"/>
  <c r="U393" i="26" s="1"/>
  <c r="G392" i="21"/>
  <c r="O392" i="21"/>
  <c r="P394" i="26" s="1"/>
  <c r="B393" i="21"/>
  <c r="C395" i="26" s="1"/>
  <c r="J393" i="21"/>
  <c r="K395" i="26" s="1"/>
  <c r="R393" i="21"/>
  <c r="S395" i="26" s="1"/>
  <c r="E394" i="21"/>
  <c r="F396" i="26" s="1"/>
  <c r="M394" i="21"/>
  <c r="U394" i="21"/>
  <c r="V396" i="26" s="1"/>
  <c r="H395" i="21"/>
  <c r="P395" i="21"/>
  <c r="Q397" i="26" s="1"/>
  <c r="C396" i="21"/>
  <c r="D398" i="26" s="1"/>
  <c r="K396" i="21"/>
  <c r="L398" i="26" s="1"/>
  <c r="S396" i="21"/>
  <c r="T398" i="26" s="1"/>
  <c r="F397" i="21"/>
  <c r="G399" i="26" s="1"/>
  <c r="N397" i="21"/>
  <c r="V397" i="21"/>
  <c r="W399" i="26" s="1"/>
  <c r="I398" i="21"/>
  <c r="Q398" i="21"/>
  <c r="R400" i="26" s="1"/>
  <c r="D399" i="21"/>
  <c r="E401" i="26" s="1"/>
  <c r="L399" i="21"/>
  <c r="M401" i="26" s="1"/>
  <c r="T399" i="21"/>
  <c r="U401" i="26" s="1"/>
  <c r="G400" i="21"/>
  <c r="O400" i="21"/>
  <c r="P402" i="26" s="1"/>
  <c r="B401" i="21"/>
  <c r="C403" i="26" s="1"/>
  <c r="J401" i="21"/>
  <c r="K403" i="26" s="1"/>
  <c r="R401" i="21"/>
  <c r="S403" i="26" s="1"/>
  <c r="E402" i="21"/>
  <c r="F404" i="26" s="1"/>
  <c r="M402" i="21"/>
  <c r="U402" i="21"/>
  <c r="V404" i="26" s="1"/>
  <c r="H403" i="21"/>
  <c r="P403" i="21"/>
  <c r="Q405" i="26" s="1"/>
  <c r="C404" i="21"/>
  <c r="D406" i="26" s="1"/>
  <c r="K404" i="21"/>
  <c r="L406" i="26" s="1"/>
  <c r="S404" i="21"/>
  <c r="T406" i="26" s="1"/>
  <c r="F405" i="21"/>
  <c r="G407" i="26" s="1"/>
  <c r="N405" i="21"/>
  <c r="V405" i="21"/>
  <c r="W407" i="26" s="1"/>
  <c r="I406" i="21"/>
  <c r="Q406" i="21"/>
  <c r="R408" i="26" s="1"/>
  <c r="D407" i="21"/>
  <c r="E409" i="26" s="1"/>
  <c r="L407" i="21"/>
  <c r="M409" i="26" s="1"/>
  <c r="T407" i="21"/>
  <c r="U409" i="26" s="1"/>
  <c r="G408" i="21"/>
  <c r="O408" i="21"/>
  <c r="P410" i="26" s="1"/>
  <c r="B409" i="21"/>
  <c r="C411" i="26" s="1"/>
  <c r="J409" i="21"/>
  <c r="K411" i="26" s="1"/>
  <c r="R409" i="21"/>
  <c r="S411" i="26" s="1"/>
  <c r="E410" i="21"/>
  <c r="F412" i="26" s="1"/>
  <c r="M410" i="21"/>
  <c r="U410" i="21"/>
  <c r="V412" i="26" s="1"/>
  <c r="H411" i="21"/>
  <c r="P411" i="21"/>
  <c r="Q413" i="26" s="1"/>
  <c r="C412" i="21"/>
  <c r="D414" i="26" s="1"/>
  <c r="K412" i="21"/>
  <c r="L414" i="26" s="1"/>
  <c r="S412" i="21"/>
  <c r="T414" i="26" s="1"/>
  <c r="F413" i="21"/>
  <c r="G415" i="26" s="1"/>
  <c r="M413" i="21"/>
  <c r="R413" i="21"/>
  <c r="S415" i="26" s="1"/>
  <c r="C414" i="21"/>
  <c r="D416" i="26" s="1"/>
  <c r="H414" i="21"/>
  <c r="M414" i="21"/>
  <c r="S414" i="21"/>
  <c r="T416" i="26" s="1"/>
  <c r="C415" i="21"/>
  <c r="D417" i="26" s="1"/>
  <c r="H415" i="21"/>
  <c r="N415" i="21"/>
  <c r="S415" i="21"/>
  <c r="T417" i="26" s="1"/>
  <c r="C416" i="21"/>
  <c r="D418" i="26" s="1"/>
  <c r="I416" i="21"/>
  <c r="N416" i="21"/>
  <c r="S416" i="21"/>
  <c r="T418" i="26" s="1"/>
  <c r="D417" i="21"/>
  <c r="E419" i="26" s="1"/>
  <c r="I417" i="21"/>
  <c r="N417" i="21"/>
  <c r="T417" i="21"/>
  <c r="U419" i="26" s="1"/>
  <c r="D418" i="21"/>
  <c r="E420" i="26" s="1"/>
  <c r="I418" i="21"/>
  <c r="O418" i="21"/>
  <c r="P420" i="26" s="1"/>
  <c r="T418" i="21"/>
  <c r="U420" i="26" s="1"/>
  <c r="D419" i="21"/>
  <c r="E421" i="26" s="1"/>
  <c r="H419" i="21"/>
  <c r="L419" i="21"/>
  <c r="M421" i="26" s="1"/>
  <c r="P419" i="21"/>
  <c r="Q421" i="26" s="1"/>
  <c r="T419" i="21"/>
  <c r="U421" i="26" s="1"/>
  <c r="C420" i="21"/>
  <c r="D422" i="26" s="1"/>
  <c r="G420" i="21"/>
  <c r="K420" i="21"/>
  <c r="L422" i="26" s="1"/>
  <c r="O420" i="21"/>
  <c r="P422" i="26" s="1"/>
  <c r="S420" i="21"/>
  <c r="T422" i="26" s="1"/>
  <c r="B421" i="21"/>
  <c r="C423" i="26" s="1"/>
  <c r="F421" i="21"/>
  <c r="G423" i="26" s="1"/>
  <c r="J421" i="21"/>
  <c r="K423" i="26" s="1"/>
  <c r="N421" i="21"/>
  <c r="R421" i="21"/>
  <c r="S423" i="26" s="1"/>
  <c r="V421" i="21"/>
  <c r="W423" i="26" s="1"/>
  <c r="E422" i="21"/>
  <c r="F424" i="26" s="1"/>
  <c r="I422" i="21"/>
  <c r="M422" i="21"/>
  <c r="Q422" i="21"/>
  <c r="R424" i="26" s="1"/>
  <c r="U422" i="21"/>
  <c r="V424" i="26" s="1"/>
  <c r="D423" i="21"/>
  <c r="E425" i="26" s="1"/>
  <c r="H423" i="21"/>
  <c r="L423" i="21"/>
  <c r="M425" i="26" s="1"/>
  <c r="P423" i="21"/>
  <c r="Q425" i="26" s="1"/>
  <c r="T423" i="21"/>
  <c r="U425" i="26" s="1"/>
  <c r="C424" i="21"/>
  <c r="D426" i="26" s="1"/>
  <c r="G424" i="21"/>
  <c r="K424" i="21"/>
  <c r="L426" i="26" s="1"/>
  <c r="O424" i="21"/>
  <c r="P426" i="26" s="1"/>
  <c r="S424" i="21"/>
  <c r="T426" i="26" s="1"/>
  <c r="B425" i="21"/>
  <c r="C427" i="26" s="1"/>
  <c r="F425" i="21"/>
  <c r="G427" i="26" s="1"/>
  <c r="J425" i="21"/>
  <c r="K427" i="26" s="1"/>
  <c r="N425" i="21"/>
  <c r="R425" i="21"/>
  <c r="S427" i="26" s="1"/>
  <c r="V425" i="21"/>
  <c r="W427" i="26" s="1"/>
  <c r="E426" i="21"/>
  <c r="F428" i="26" s="1"/>
  <c r="I426" i="21"/>
  <c r="M426" i="21"/>
  <c r="Q426" i="21"/>
  <c r="R428" i="26" s="1"/>
  <c r="U426" i="21"/>
  <c r="V428" i="26" s="1"/>
  <c r="D427" i="21"/>
  <c r="E429" i="26" s="1"/>
  <c r="H427" i="21"/>
  <c r="L427" i="21"/>
  <c r="M429" i="26" s="1"/>
  <c r="P427" i="21"/>
  <c r="Q429" i="26" s="1"/>
  <c r="T427" i="21"/>
  <c r="U429" i="26" s="1"/>
  <c r="C428" i="21"/>
  <c r="D430" i="26" s="1"/>
  <c r="G428" i="21"/>
  <c r="K428" i="21"/>
  <c r="L430" i="26" s="1"/>
  <c r="O428" i="21"/>
  <c r="P430" i="26" s="1"/>
  <c r="S428" i="21"/>
  <c r="T430" i="26" s="1"/>
  <c r="B429" i="21"/>
  <c r="C431" i="26" s="1"/>
  <c r="F429" i="21"/>
  <c r="G431" i="26" s="1"/>
  <c r="J429" i="21"/>
  <c r="K431" i="26" s="1"/>
  <c r="N429" i="21"/>
  <c r="R429" i="21"/>
  <c r="S431" i="26" s="1"/>
  <c r="V429" i="21"/>
  <c r="W431" i="26" s="1"/>
  <c r="E430" i="21"/>
  <c r="F432" i="26" s="1"/>
  <c r="I430" i="21"/>
  <c r="M430" i="21"/>
  <c r="Q430" i="21"/>
  <c r="R432" i="26" s="1"/>
  <c r="U430" i="21"/>
  <c r="V432" i="26" s="1"/>
  <c r="D431" i="21"/>
  <c r="E433" i="26" s="1"/>
  <c r="H431" i="21"/>
  <c r="L431" i="21"/>
  <c r="M433" i="26" s="1"/>
  <c r="P431" i="21"/>
  <c r="Q433" i="26" s="1"/>
  <c r="T431" i="21"/>
  <c r="U433" i="26" s="1"/>
  <c r="C432" i="21"/>
  <c r="D434" i="26" s="1"/>
  <c r="G432" i="21"/>
  <c r="K432" i="21"/>
  <c r="L434" i="26" s="1"/>
  <c r="O432" i="21"/>
  <c r="P434" i="26" s="1"/>
  <c r="S432" i="21"/>
  <c r="T434" i="26" s="1"/>
  <c r="B433" i="21"/>
  <c r="C435" i="26" s="1"/>
  <c r="F433" i="21"/>
  <c r="G435" i="26" s="1"/>
  <c r="J433" i="21"/>
  <c r="K435" i="26" s="1"/>
  <c r="N433" i="21"/>
  <c r="R433" i="21"/>
  <c r="S435" i="26" s="1"/>
  <c r="V433" i="21"/>
  <c r="W435" i="26" s="1"/>
  <c r="E434" i="21"/>
  <c r="F436" i="26" s="1"/>
  <c r="I434" i="21"/>
  <c r="M434" i="21"/>
  <c r="Q434" i="21"/>
  <c r="R436" i="26" s="1"/>
  <c r="S304" i="21"/>
  <c r="T306" i="26" s="1"/>
  <c r="T307" i="21"/>
  <c r="U309" i="26" s="1"/>
  <c r="U310" i="21"/>
  <c r="V312" i="26" s="1"/>
  <c r="V313" i="21"/>
  <c r="W315" i="26" s="1"/>
  <c r="B317" i="21"/>
  <c r="C319" i="26" s="1"/>
  <c r="C320" i="21"/>
  <c r="D322" i="26" s="1"/>
  <c r="D323" i="21"/>
  <c r="E325" i="26" s="1"/>
  <c r="E326" i="21"/>
  <c r="F328" i="26" s="1"/>
  <c r="F329" i="21"/>
  <c r="G331" i="26" s="1"/>
  <c r="G332" i="21"/>
  <c r="H335" i="21"/>
  <c r="I338" i="21"/>
  <c r="J341" i="21"/>
  <c r="K343" i="26" s="1"/>
  <c r="K344" i="21"/>
  <c r="L346" i="26" s="1"/>
  <c r="M346" i="21"/>
  <c r="C348" i="21"/>
  <c r="D350" i="26" s="1"/>
  <c r="N349" i="21"/>
  <c r="D351" i="21"/>
  <c r="E353" i="26" s="1"/>
  <c r="O352" i="21"/>
  <c r="P354" i="26" s="1"/>
  <c r="E354" i="21"/>
  <c r="F356" i="26" s="1"/>
  <c r="H355" i="21"/>
  <c r="C356" i="21"/>
  <c r="D358" i="26" s="1"/>
  <c r="S356" i="21"/>
  <c r="T358" i="26" s="1"/>
  <c r="N357" i="21"/>
  <c r="I358" i="21"/>
  <c r="D359" i="21"/>
  <c r="E361" i="26" s="1"/>
  <c r="T359" i="21"/>
  <c r="U361" i="26" s="1"/>
  <c r="O360" i="21"/>
  <c r="P362" i="26" s="1"/>
  <c r="J361" i="21"/>
  <c r="K363" i="26" s="1"/>
  <c r="E362" i="21"/>
  <c r="F364" i="26" s="1"/>
  <c r="U362" i="21"/>
  <c r="V364" i="26" s="1"/>
  <c r="P363" i="21"/>
  <c r="Q365" i="26" s="1"/>
  <c r="K364" i="21"/>
  <c r="L366" i="26" s="1"/>
  <c r="F365" i="21"/>
  <c r="G367" i="26" s="1"/>
  <c r="V365" i="21"/>
  <c r="W367" i="26" s="1"/>
  <c r="Q366" i="21"/>
  <c r="R368" i="26" s="1"/>
  <c r="L367" i="21"/>
  <c r="M369" i="26" s="1"/>
  <c r="G368" i="21"/>
  <c r="S368" i="21"/>
  <c r="T370" i="26" s="1"/>
  <c r="I369" i="21"/>
  <c r="S369" i="21"/>
  <c r="T371" i="26" s="1"/>
  <c r="H370" i="21"/>
  <c r="P370" i="21"/>
  <c r="Q372" i="26" s="1"/>
  <c r="C371" i="21"/>
  <c r="D373" i="26" s="1"/>
  <c r="K371" i="21"/>
  <c r="L373" i="26" s="1"/>
  <c r="S371" i="21"/>
  <c r="T373" i="26" s="1"/>
  <c r="F372" i="21"/>
  <c r="G374" i="26" s="1"/>
  <c r="N372" i="21"/>
  <c r="V372" i="21"/>
  <c r="W374" i="26" s="1"/>
  <c r="I373" i="21"/>
  <c r="Q373" i="21"/>
  <c r="R375" i="26" s="1"/>
  <c r="D374" i="21"/>
  <c r="E376" i="26" s="1"/>
  <c r="L374" i="21"/>
  <c r="M376" i="26" s="1"/>
  <c r="T374" i="21"/>
  <c r="U376" i="26" s="1"/>
  <c r="G375" i="21"/>
  <c r="O375" i="21"/>
  <c r="P377" i="26" s="1"/>
  <c r="B376" i="21"/>
  <c r="C378" i="26" s="1"/>
  <c r="J376" i="21"/>
  <c r="K378" i="26" s="1"/>
  <c r="R376" i="21"/>
  <c r="S378" i="26" s="1"/>
  <c r="E377" i="21"/>
  <c r="F379" i="26" s="1"/>
  <c r="M377" i="21"/>
  <c r="U377" i="21"/>
  <c r="V379" i="26" s="1"/>
  <c r="H378" i="21"/>
  <c r="P378" i="21"/>
  <c r="Q380" i="26" s="1"/>
  <c r="C379" i="21"/>
  <c r="D381" i="26" s="1"/>
  <c r="K379" i="21"/>
  <c r="L381" i="26" s="1"/>
  <c r="S379" i="21"/>
  <c r="T381" i="26" s="1"/>
  <c r="F380" i="21"/>
  <c r="G382" i="26" s="1"/>
  <c r="N380" i="21"/>
  <c r="V380" i="21"/>
  <c r="W382" i="26" s="1"/>
  <c r="I381" i="21"/>
  <c r="Q381" i="21"/>
  <c r="R383" i="26" s="1"/>
  <c r="D382" i="21"/>
  <c r="E384" i="26" s="1"/>
  <c r="L382" i="21"/>
  <c r="M384" i="26" s="1"/>
  <c r="T382" i="21"/>
  <c r="U384" i="26" s="1"/>
  <c r="G383" i="21"/>
  <c r="O383" i="21"/>
  <c r="P385" i="26" s="1"/>
  <c r="B384" i="21"/>
  <c r="C386" i="26" s="1"/>
  <c r="J384" i="21"/>
  <c r="K386" i="26" s="1"/>
  <c r="R384" i="21"/>
  <c r="S386" i="26" s="1"/>
  <c r="E385" i="21"/>
  <c r="F387" i="26" s="1"/>
  <c r="M385" i="21"/>
  <c r="U385" i="21"/>
  <c r="V387" i="26" s="1"/>
  <c r="H386" i="21"/>
  <c r="P386" i="21"/>
  <c r="Q388" i="26" s="1"/>
  <c r="C387" i="21"/>
  <c r="D389" i="26" s="1"/>
  <c r="K387" i="21"/>
  <c r="L389" i="26" s="1"/>
  <c r="S387" i="21"/>
  <c r="T389" i="26" s="1"/>
  <c r="F388" i="21"/>
  <c r="G390" i="26" s="1"/>
  <c r="N388" i="21"/>
  <c r="V388" i="21"/>
  <c r="W390" i="26" s="1"/>
  <c r="I389" i="21"/>
  <c r="Q389" i="21"/>
  <c r="R391" i="26" s="1"/>
  <c r="D390" i="21"/>
  <c r="E392" i="26" s="1"/>
  <c r="L390" i="21"/>
  <c r="M392" i="26" s="1"/>
  <c r="T390" i="21"/>
  <c r="U392" i="26" s="1"/>
  <c r="G391" i="21"/>
  <c r="O391" i="21"/>
  <c r="P393" i="26" s="1"/>
  <c r="B392" i="21"/>
  <c r="C394" i="26" s="1"/>
  <c r="J392" i="21"/>
  <c r="K394" i="26" s="1"/>
  <c r="R392" i="21"/>
  <c r="S394" i="26" s="1"/>
  <c r="E393" i="21"/>
  <c r="F395" i="26" s="1"/>
  <c r="M393" i="21"/>
  <c r="U393" i="21"/>
  <c r="V395" i="26" s="1"/>
  <c r="H394" i="21"/>
  <c r="P394" i="21"/>
  <c r="Q396" i="26" s="1"/>
  <c r="C395" i="21"/>
  <c r="D397" i="26" s="1"/>
  <c r="K395" i="21"/>
  <c r="L397" i="26" s="1"/>
  <c r="S395" i="21"/>
  <c r="T397" i="26" s="1"/>
  <c r="F396" i="21"/>
  <c r="G398" i="26" s="1"/>
  <c r="N396" i="21"/>
  <c r="V396" i="21"/>
  <c r="W398" i="26" s="1"/>
  <c r="I397" i="21"/>
  <c r="Q397" i="21"/>
  <c r="R399" i="26" s="1"/>
  <c r="D398" i="21"/>
  <c r="E400" i="26" s="1"/>
  <c r="L398" i="21"/>
  <c r="M400" i="26" s="1"/>
  <c r="T398" i="21"/>
  <c r="U400" i="26" s="1"/>
  <c r="G399" i="21"/>
  <c r="O399" i="21"/>
  <c r="P401" i="26" s="1"/>
  <c r="B400" i="21"/>
  <c r="C402" i="26" s="1"/>
  <c r="J400" i="21"/>
  <c r="K402" i="26" s="1"/>
  <c r="R400" i="21"/>
  <c r="S402" i="26" s="1"/>
  <c r="E401" i="21"/>
  <c r="F403" i="26" s="1"/>
  <c r="M401" i="21"/>
  <c r="U401" i="21"/>
  <c r="V403" i="26" s="1"/>
  <c r="H402" i="21"/>
  <c r="P402" i="21"/>
  <c r="Q404" i="26" s="1"/>
  <c r="C403" i="21"/>
  <c r="D405" i="26" s="1"/>
  <c r="K403" i="21"/>
  <c r="L405" i="26" s="1"/>
  <c r="S403" i="21"/>
  <c r="T405" i="26" s="1"/>
  <c r="F404" i="21"/>
  <c r="G406" i="26" s="1"/>
  <c r="N404" i="21"/>
  <c r="V404" i="21"/>
  <c r="W406" i="26" s="1"/>
  <c r="I405" i="21"/>
  <c r="Q405" i="21"/>
  <c r="R407" i="26" s="1"/>
  <c r="D406" i="21"/>
  <c r="E408" i="26" s="1"/>
  <c r="L406" i="21"/>
  <c r="M408" i="26" s="1"/>
  <c r="T406" i="21"/>
  <c r="U408" i="26" s="1"/>
  <c r="G407" i="21"/>
  <c r="O407" i="21"/>
  <c r="P409" i="26" s="1"/>
  <c r="B408" i="21"/>
  <c r="C410" i="26" s="1"/>
  <c r="J408" i="21"/>
  <c r="K410" i="26" s="1"/>
  <c r="R408" i="21"/>
  <c r="S410" i="26" s="1"/>
  <c r="E409" i="21"/>
  <c r="F411" i="26" s="1"/>
  <c r="M409" i="21"/>
  <c r="U409" i="21"/>
  <c r="V411" i="26" s="1"/>
  <c r="H410" i="21"/>
  <c r="P410" i="21"/>
  <c r="Q412" i="26" s="1"/>
  <c r="C411" i="21"/>
  <c r="D413" i="26" s="1"/>
  <c r="K411" i="21"/>
  <c r="L413" i="26" s="1"/>
  <c r="S411" i="21"/>
  <c r="T413" i="26" s="1"/>
  <c r="F412" i="21"/>
  <c r="G414" i="26" s="1"/>
  <c r="N412" i="21"/>
  <c r="V412" i="21"/>
  <c r="W414" i="26" s="1"/>
  <c r="I413" i="21"/>
  <c r="N413" i="21"/>
  <c r="T413" i="21"/>
  <c r="U415" i="26" s="1"/>
  <c r="D414" i="21"/>
  <c r="E416" i="26" s="1"/>
  <c r="I414" i="21"/>
  <c r="O414" i="21"/>
  <c r="P416" i="26" s="1"/>
  <c r="T414" i="21"/>
  <c r="U416" i="26" s="1"/>
  <c r="D415" i="21"/>
  <c r="E417" i="26" s="1"/>
  <c r="J415" i="21"/>
  <c r="K417" i="26" s="1"/>
  <c r="O415" i="21"/>
  <c r="P417" i="26" s="1"/>
  <c r="T415" i="21"/>
  <c r="U417" i="26" s="1"/>
  <c r="E416" i="21"/>
  <c r="F418" i="26" s="1"/>
  <c r="J416" i="21"/>
  <c r="K418" i="26" s="1"/>
  <c r="O416" i="21"/>
  <c r="P418" i="26" s="1"/>
  <c r="U416" i="21"/>
  <c r="V418" i="26" s="1"/>
  <c r="E417" i="21"/>
  <c r="F419" i="26" s="1"/>
  <c r="J417" i="21"/>
  <c r="K419" i="26" s="1"/>
  <c r="P417" i="21"/>
  <c r="Q419" i="26" s="1"/>
  <c r="U417" i="21"/>
  <c r="V419" i="26" s="1"/>
  <c r="E418" i="21"/>
  <c r="F420" i="26" s="1"/>
  <c r="K418" i="21"/>
  <c r="L420" i="26" s="1"/>
  <c r="P418" i="21"/>
  <c r="Q420" i="26" s="1"/>
  <c r="U418" i="21"/>
  <c r="V420" i="26" s="1"/>
  <c r="E419" i="21"/>
  <c r="F421" i="26" s="1"/>
  <c r="I419" i="21"/>
  <c r="M419" i="21"/>
  <c r="Q419" i="21"/>
  <c r="R421" i="26" s="1"/>
  <c r="U419" i="21"/>
  <c r="V421" i="26" s="1"/>
  <c r="D420" i="21"/>
  <c r="E422" i="26" s="1"/>
  <c r="H420" i="21"/>
  <c r="L420" i="21"/>
  <c r="M422" i="26" s="1"/>
  <c r="P420" i="21"/>
  <c r="Q422" i="26" s="1"/>
  <c r="T420" i="21"/>
  <c r="U422" i="26" s="1"/>
  <c r="C421" i="21"/>
  <c r="D423" i="26" s="1"/>
  <c r="G421" i="21"/>
  <c r="K421" i="21"/>
  <c r="L423" i="26" s="1"/>
  <c r="O421" i="21"/>
  <c r="P423" i="26" s="1"/>
  <c r="S421" i="21"/>
  <c r="T423" i="26" s="1"/>
  <c r="B422" i="21"/>
  <c r="C424" i="26" s="1"/>
  <c r="F422" i="21"/>
  <c r="G424" i="26" s="1"/>
  <c r="J422" i="21"/>
  <c r="K424" i="26" s="1"/>
  <c r="N422" i="21"/>
  <c r="R422" i="21"/>
  <c r="S424" i="26" s="1"/>
  <c r="V422" i="21"/>
  <c r="W424" i="26" s="1"/>
  <c r="E423" i="21"/>
  <c r="F425" i="26" s="1"/>
  <c r="I423" i="21"/>
  <c r="M423" i="21"/>
  <c r="Q423" i="21"/>
  <c r="R425" i="26" s="1"/>
  <c r="U423" i="21"/>
  <c r="V425" i="26" s="1"/>
  <c r="D424" i="21"/>
  <c r="E426" i="26" s="1"/>
  <c r="H424" i="21"/>
  <c r="L424" i="21"/>
  <c r="M426" i="26" s="1"/>
  <c r="P424" i="21"/>
  <c r="Q426" i="26" s="1"/>
  <c r="T424" i="21"/>
  <c r="U426" i="26" s="1"/>
  <c r="C425" i="21"/>
  <c r="D427" i="26" s="1"/>
  <c r="G425" i="21"/>
  <c r="K425" i="21"/>
  <c r="L427" i="26" s="1"/>
  <c r="O425" i="21"/>
  <c r="P427" i="26" s="1"/>
  <c r="S425" i="21"/>
  <c r="T427" i="26" s="1"/>
  <c r="B426" i="21"/>
  <c r="C428" i="26" s="1"/>
  <c r="F426" i="21"/>
  <c r="G428" i="26" s="1"/>
  <c r="J426" i="21"/>
  <c r="K428" i="26" s="1"/>
  <c r="N426" i="21"/>
  <c r="R426" i="21"/>
  <c r="S428" i="26" s="1"/>
  <c r="V426" i="21"/>
  <c r="W428" i="26" s="1"/>
  <c r="E427" i="21"/>
  <c r="F429" i="26" s="1"/>
  <c r="I427" i="21"/>
  <c r="M427" i="21"/>
  <c r="Q427" i="21"/>
  <c r="R429" i="26" s="1"/>
  <c r="U427" i="21"/>
  <c r="V429" i="26" s="1"/>
  <c r="D428" i="21"/>
  <c r="E430" i="26" s="1"/>
  <c r="H428" i="21"/>
  <c r="L428" i="21"/>
  <c r="M430" i="26" s="1"/>
  <c r="P428" i="21"/>
  <c r="Q430" i="26" s="1"/>
  <c r="T428" i="21"/>
  <c r="U430" i="26" s="1"/>
  <c r="C429" i="21"/>
  <c r="D431" i="26" s="1"/>
  <c r="G429" i="21"/>
  <c r="K429" i="21"/>
  <c r="L431" i="26" s="1"/>
  <c r="O429" i="21"/>
  <c r="P431" i="26" s="1"/>
  <c r="S429" i="21"/>
  <c r="T431" i="26" s="1"/>
  <c r="B430" i="21"/>
  <c r="C432" i="26" s="1"/>
  <c r="F430" i="21"/>
  <c r="G432" i="26" s="1"/>
  <c r="J430" i="21"/>
  <c r="K432" i="26" s="1"/>
  <c r="N430" i="21"/>
  <c r="R430" i="21"/>
  <c r="S432" i="26" s="1"/>
  <c r="V430" i="21"/>
  <c r="W432" i="26" s="1"/>
  <c r="E431" i="21"/>
  <c r="F433" i="26" s="1"/>
  <c r="I431" i="21"/>
  <c r="M431" i="21"/>
  <c r="Q431" i="21"/>
  <c r="R433" i="26" s="1"/>
  <c r="U431" i="21"/>
  <c r="V433" i="26" s="1"/>
  <c r="D432" i="21"/>
  <c r="E434" i="26" s="1"/>
  <c r="H432" i="21"/>
  <c r="L432" i="21"/>
  <c r="M434" i="26" s="1"/>
  <c r="P432" i="21"/>
  <c r="Q434" i="26" s="1"/>
  <c r="T432" i="21"/>
  <c r="U434" i="26" s="1"/>
  <c r="C433" i="21"/>
  <c r="D435" i="26" s="1"/>
  <c r="G433" i="21"/>
  <c r="K433" i="21"/>
  <c r="L435" i="26" s="1"/>
  <c r="O433" i="21"/>
  <c r="P435" i="26" s="1"/>
  <c r="S433" i="21"/>
  <c r="T435" i="26" s="1"/>
  <c r="B434" i="21"/>
  <c r="C436" i="26" s="1"/>
  <c r="F434" i="21"/>
  <c r="G436" i="26" s="1"/>
  <c r="J434" i="21"/>
  <c r="K436" i="26" s="1"/>
  <c r="N434" i="21"/>
  <c r="R434" i="21"/>
  <c r="S436" i="26" s="1"/>
  <c r="V434" i="21"/>
  <c r="W436" i="26" s="1"/>
  <c r="E435" i="21"/>
  <c r="F437" i="26" s="1"/>
  <c r="I435" i="21"/>
  <c r="M435" i="21"/>
  <c r="Q435" i="21"/>
  <c r="R437" i="26" s="1"/>
  <c r="U435" i="21"/>
  <c r="V437" i="26" s="1"/>
  <c r="D436" i="21"/>
  <c r="E438" i="26" s="1"/>
  <c r="H436" i="21"/>
  <c r="L436" i="21"/>
  <c r="M438" i="26" s="1"/>
  <c r="P436" i="21"/>
  <c r="Q438" i="26" s="1"/>
  <c r="T436" i="21"/>
  <c r="U438" i="26" s="1"/>
  <c r="C437" i="21"/>
  <c r="D439" i="26" s="1"/>
  <c r="G437" i="21"/>
  <c r="K437" i="21"/>
  <c r="L439" i="26" s="1"/>
  <c r="O437" i="21"/>
  <c r="P439" i="26" s="1"/>
  <c r="S437" i="21"/>
  <c r="T439" i="26" s="1"/>
  <c r="B438" i="21"/>
  <c r="C440" i="26" s="1"/>
  <c r="F438" i="21"/>
  <c r="G440" i="26" s="1"/>
  <c r="J438" i="21"/>
  <c r="K440" i="26" s="1"/>
  <c r="N438" i="21"/>
  <c r="R438" i="21"/>
  <c r="S440" i="26" s="1"/>
  <c r="V438" i="21"/>
  <c r="W440" i="26" s="1"/>
  <c r="E439" i="21"/>
  <c r="F441" i="26" s="1"/>
  <c r="I439" i="21"/>
  <c r="M439" i="21"/>
  <c r="N305" i="21"/>
  <c r="O308" i="21"/>
  <c r="P310" i="26" s="1"/>
  <c r="P311" i="21"/>
  <c r="Q313" i="26" s="1"/>
  <c r="Q314" i="21"/>
  <c r="R316" i="26" s="1"/>
  <c r="R317" i="21"/>
  <c r="S319" i="26" s="1"/>
  <c r="S320" i="21"/>
  <c r="T322" i="26" s="1"/>
  <c r="T323" i="21"/>
  <c r="U325" i="26" s="1"/>
  <c r="U326" i="21"/>
  <c r="V328" i="26" s="1"/>
  <c r="V329" i="21"/>
  <c r="W331" i="26" s="1"/>
  <c r="B333" i="21"/>
  <c r="C335" i="26" s="1"/>
  <c r="C336" i="21"/>
  <c r="D338" i="26" s="1"/>
  <c r="D339" i="21"/>
  <c r="E341" i="26" s="1"/>
  <c r="E342" i="21"/>
  <c r="F344" i="26" s="1"/>
  <c r="F345" i="21"/>
  <c r="G347" i="26" s="1"/>
  <c r="Q346" i="21"/>
  <c r="R348" i="26" s="1"/>
  <c r="G348" i="21"/>
  <c r="R349" i="21"/>
  <c r="S351" i="26" s="1"/>
  <c r="H351" i="21"/>
  <c r="S352" i="21"/>
  <c r="T354" i="26" s="1"/>
  <c r="I354" i="21"/>
  <c r="K355" i="21"/>
  <c r="L357" i="26" s="1"/>
  <c r="F356" i="21"/>
  <c r="G358" i="26" s="1"/>
  <c r="V356" i="21"/>
  <c r="W358" i="26" s="1"/>
  <c r="Q357" i="21"/>
  <c r="R359" i="26" s="1"/>
  <c r="L358" i="21"/>
  <c r="M360" i="26" s="1"/>
  <c r="G359" i="21"/>
  <c r="B360" i="21"/>
  <c r="C362" i="26" s="1"/>
  <c r="R360" i="21"/>
  <c r="S362" i="26" s="1"/>
  <c r="M361" i="21"/>
  <c r="H362" i="21"/>
  <c r="C363" i="21"/>
  <c r="D365" i="26" s="1"/>
  <c r="S363" i="21"/>
  <c r="T365" i="26" s="1"/>
  <c r="N364" i="21"/>
  <c r="I365" i="21"/>
  <c r="D366" i="21"/>
  <c r="E368" i="26" s="1"/>
  <c r="T366" i="21"/>
  <c r="U368" i="26" s="1"/>
  <c r="O367" i="21"/>
  <c r="P369" i="26" s="1"/>
  <c r="J368" i="21"/>
  <c r="K370" i="26" s="1"/>
  <c r="T368" i="21"/>
  <c r="U370" i="26" s="1"/>
  <c r="J369" i="21"/>
  <c r="K371" i="26" s="1"/>
  <c r="U369" i="21"/>
  <c r="V371" i="26" s="1"/>
  <c r="I370" i="21"/>
  <c r="Q370" i="21"/>
  <c r="R372" i="26" s="1"/>
  <c r="D371" i="21"/>
  <c r="E373" i="26" s="1"/>
  <c r="L371" i="21"/>
  <c r="M373" i="26" s="1"/>
  <c r="T371" i="21"/>
  <c r="U373" i="26" s="1"/>
  <c r="G372" i="21"/>
  <c r="O372" i="21"/>
  <c r="P374" i="26" s="1"/>
  <c r="B373" i="21"/>
  <c r="C375" i="26" s="1"/>
  <c r="J373" i="21"/>
  <c r="K375" i="26" s="1"/>
  <c r="R373" i="21"/>
  <c r="S375" i="26" s="1"/>
  <c r="E374" i="21"/>
  <c r="F376" i="26" s="1"/>
  <c r="M374" i="21"/>
  <c r="U374" i="21"/>
  <c r="V376" i="26" s="1"/>
  <c r="H375" i="21"/>
  <c r="P375" i="21"/>
  <c r="Q377" i="26" s="1"/>
  <c r="C376" i="21"/>
  <c r="D378" i="26" s="1"/>
  <c r="K376" i="21"/>
  <c r="L378" i="26" s="1"/>
  <c r="S376" i="21"/>
  <c r="T378" i="26" s="1"/>
  <c r="F377" i="21"/>
  <c r="G379" i="26" s="1"/>
  <c r="N377" i="21"/>
  <c r="V377" i="21"/>
  <c r="W379" i="26" s="1"/>
  <c r="I378" i="21"/>
  <c r="Q378" i="21"/>
  <c r="R380" i="26" s="1"/>
  <c r="D379" i="21"/>
  <c r="E381" i="26" s="1"/>
  <c r="L379" i="21"/>
  <c r="M381" i="26" s="1"/>
  <c r="T379" i="21"/>
  <c r="U381" i="26" s="1"/>
  <c r="G380" i="21"/>
  <c r="O380" i="21"/>
  <c r="P382" i="26" s="1"/>
  <c r="B381" i="21"/>
  <c r="C383" i="26" s="1"/>
  <c r="J381" i="21"/>
  <c r="K383" i="26" s="1"/>
  <c r="R381" i="21"/>
  <c r="S383" i="26" s="1"/>
  <c r="E382" i="21"/>
  <c r="F384" i="26" s="1"/>
  <c r="M382" i="21"/>
  <c r="U382" i="21"/>
  <c r="V384" i="26" s="1"/>
  <c r="H383" i="21"/>
  <c r="P383" i="21"/>
  <c r="Q385" i="26" s="1"/>
  <c r="C384" i="21"/>
  <c r="D386" i="26" s="1"/>
  <c r="K384" i="21"/>
  <c r="L386" i="26" s="1"/>
  <c r="S384" i="21"/>
  <c r="T386" i="26" s="1"/>
  <c r="F385" i="21"/>
  <c r="G387" i="26" s="1"/>
  <c r="N385" i="21"/>
  <c r="V385" i="21"/>
  <c r="W387" i="26" s="1"/>
  <c r="I386" i="21"/>
  <c r="Q386" i="21"/>
  <c r="R388" i="26" s="1"/>
  <c r="D387" i="21"/>
  <c r="E389" i="26" s="1"/>
  <c r="L387" i="21"/>
  <c r="M389" i="26" s="1"/>
  <c r="T387" i="21"/>
  <c r="U389" i="26" s="1"/>
  <c r="G388" i="21"/>
  <c r="O388" i="21"/>
  <c r="P390" i="26" s="1"/>
  <c r="B389" i="21"/>
  <c r="C391" i="26" s="1"/>
  <c r="J389" i="21"/>
  <c r="K391" i="26" s="1"/>
  <c r="R389" i="21"/>
  <c r="S391" i="26" s="1"/>
  <c r="E390" i="21"/>
  <c r="F392" i="26" s="1"/>
  <c r="M390" i="21"/>
  <c r="U390" i="21"/>
  <c r="V392" i="26" s="1"/>
  <c r="H391" i="21"/>
  <c r="P391" i="21"/>
  <c r="Q393" i="26" s="1"/>
  <c r="C392" i="21"/>
  <c r="D394" i="26" s="1"/>
  <c r="K392" i="21"/>
  <c r="L394" i="26" s="1"/>
  <c r="S392" i="21"/>
  <c r="T394" i="26" s="1"/>
  <c r="F393" i="21"/>
  <c r="G395" i="26" s="1"/>
  <c r="N393" i="21"/>
  <c r="V393" i="21"/>
  <c r="W395" i="26" s="1"/>
  <c r="I394" i="21"/>
  <c r="Q394" i="21"/>
  <c r="R396" i="26" s="1"/>
  <c r="D395" i="21"/>
  <c r="E397" i="26" s="1"/>
  <c r="L395" i="21"/>
  <c r="M397" i="26" s="1"/>
  <c r="T395" i="21"/>
  <c r="U397" i="26" s="1"/>
  <c r="G396" i="21"/>
  <c r="O396" i="21"/>
  <c r="P398" i="26" s="1"/>
  <c r="B397" i="21"/>
  <c r="C399" i="26" s="1"/>
  <c r="J397" i="21"/>
  <c r="K399" i="26" s="1"/>
  <c r="R397" i="21"/>
  <c r="S399" i="26" s="1"/>
  <c r="E398" i="21"/>
  <c r="F400" i="26" s="1"/>
  <c r="M398" i="21"/>
  <c r="U398" i="21"/>
  <c r="V400" i="26" s="1"/>
  <c r="H399" i="21"/>
  <c r="P399" i="21"/>
  <c r="Q401" i="26" s="1"/>
  <c r="C400" i="21"/>
  <c r="D402" i="26" s="1"/>
  <c r="K400" i="21"/>
  <c r="L402" i="26" s="1"/>
  <c r="S400" i="21"/>
  <c r="T402" i="26" s="1"/>
  <c r="F401" i="21"/>
  <c r="G403" i="26" s="1"/>
  <c r="N401" i="21"/>
  <c r="V401" i="21"/>
  <c r="W403" i="26" s="1"/>
  <c r="I402" i="21"/>
  <c r="Q402" i="21"/>
  <c r="R404" i="26" s="1"/>
  <c r="D403" i="21"/>
  <c r="E405" i="26" s="1"/>
  <c r="L403" i="21"/>
  <c r="M405" i="26" s="1"/>
  <c r="T403" i="21"/>
  <c r="U405" i="26" s="1"/>
  <c r="G404" i="21"/>
  <c r="O404" i="21"/>
  <c r="P406" i="26" s="1"/>
  <c r="B405" i="21"/>
  <c r="C407" i="26" s="1"/>
  <c r="J405" i="21"/>
  <c r="K407" i="26" s="1"/>
  <c r="R405" i="21"/>
  <c r="S407" i="26" s="1"/>
  <c r="E406" i="21"/>
  <c r="F408" i="26" s="1"/>
  <c r="M406" i="21"/>
  <c r="U406" i="21"/>
  <c r="V408" i="26" s="1"/>
  <c r="H407" i="21"/>
  <c r="P407" i="21"/>
  <c r="Q409" i="26" s="1"/>
  <c r="C408" i="21"/>
  <c r="D410" i="26" s="1"/>
  <c r="K408" i="21"/>
  <c r="L410" i="26" s="1"/>
  <c r="S408" i="21"/>
  <c r="T410" i="26" s="1"/>
  <c r="F409" i="21"/>
  <c r="G411" i="26" s="1"/>
  <c r="N409" i="21"/>
  <c r="V409" i="21"/>
  <c r="W411" i="26" s="1"/>
  <c r="I410" i="21"/>
  <c r="Q410" i="21"/>
  <c r="R412" i="26" s="1"/>
  <c r="D411" i="21"/>
  <c r="E413" i="26" s="1"/>
  <c r="L411" i="21"/>
  <c r="M413" i="26" s="1"/>
  <c r="T411" i="21"/>
  <c r="U413" i="26" s="1"/>
  <c r="G412" i="21"/>
  <c r="O412" i="21"/>
  <c r="P414" i="26" s="1"/>
  <c r="B413" i="21"/>
  <c r="C415" i="26" s="1"/>
  <c r="J413" i="21"/>
  <c r="K415" i="26" s="1"/>
  <c r="P413" i="21"/>
  <c r="Q415" i="26" s="1"/>
  <c r="U413" i="21"/>
  <c r="V415" i="26" s="1"/>
  <c r="E414" i="21"/>
  <c r="F416" i="26" s="1"/>
  <c r="K414" i="21"/>
  <c r="L416" i="26" s="1"/>
  <c r="P414" i="21"/>
  <c r="Q416" i="26" s="1"/>
  <c r="U414" i="21"/>
  <c r="V416" i="26" s="1"/>
  <c r="F415" i="21"/>
  <c r="G417" i="26" s="1"/>
  <c r="K415" i="21"/>
  <c r="L417" i="26" s="1"/>
  <c r="P415" i="21"/>
  <c r="Q417" i="26" s="1"/>
  <c r="V415" i="21"/>
  <c r="W417" i="26" s="1"/>
  <c r="F416" i="21"/>
  <c r="G418" i="26" s="1"/>
  <c r="K416" i="21"/>
  <c r="L418" i="26" s="1"/>
  <c r="Q416" i="21"/>
  <c r="R418" i="26" s="1"/>
  <c r="V416" i="21"/>
  <c r="W418" i="26" s="1"/>
  <c r="F417" i="21"/>
  <c r="G419" i="26" s="1"/>
  <c r="L417" i="21"/>
  <c r="M419" i="26" s="1"/>
  <c r="Q417" i="21"/>
  <c r="R419" i="26" s="1"/>
  <c r="V417" i="21"/>
  <c r="W419" i="26" s="1"/>
  <c r="G418" i="21"/>
  <c r="L418" i="21"/>
  <c r="M420" i="26" s="1"/>
  <c r="Q418" i="21"/>
  <c r="R420" i="26" s="1"/>
  <c r="B419" i="21"/>
  <c r="C421" i="26" s="1"/>
  <c r="F419" i="21"/>
  <c r="G421" i="26" s="1"/>
  <c r="J419" i="21"/>
  <c r="K421" i="26" s="1"/>
  <c r="N419" i="21"/>
  <c r="R419" i="21"/>
  <c r="S421" i="26" s="1"/>
  <c r="V419" i="21"/>
  <c r="W421" i="26" s="1"/>
  <c r="E420" i="21"/>
  <c r="F422" i="26" s="1"/>
  <c r="I420" i="21"/>
  <c r="M420" i="21"/>
  <c r="Q420" i="21"/>
  <c r="R422" i="26" s="1"/>
  <c r="U420" i="21"/>
  <c r="V422" i="26" s="1"/>
  <c r="D421" i="21"/>
  <c r="E423" i="26" s="1"/>
  <c r="H421" i="21"/>
  <c r="L421" i="21"/>
  <c r="M423" i="26" s="1"/>
  <c r="P421" i="21"/>
  <c r="Q423" i="26" s="1"/>
  <c r="T421" i="21"/>
  <c r="U423" i="26" s="1"/>
  <c r="C422" i="21"/>
  <c r="D424" i="26" s="1"/>
  <c r="G422" i="21"/>
  <c r="K422" i="21"/>
  <c r="L424" i="26" s="1"/>
  <c r="O422" i="21"/>
  <c r="P424" i="26" s="1"/>
  <c r="S422" i="21"/>
  <c r="T424" i="26" s="1"/>
  <c r="B423" i="21"/>
  <c r="C425" i="26" s="1"/>
  <c r="F423" i="21"/>
  <c r="G425" i="26" s="1"/>
  <c r="J423" i="21"/>
  <c r="K425" i="26" s="1"/>
  <c r="N423" i="21"/>
  <c r="R423" i="21"/>
  <c r="S425" i="26" s="1"/>
  <c r="V423" i="21"/>
  <c r="W425" i="26" s="1"/>
  <c r="E424" i="21"/>
  <c r="F426" i="26" s="1"/>
  <c r="I424" i="21"/>
  <c r="M424" i="21"/>
  <c r="Q424" i="21"/>
  <c r="R426" i="26" s="1"/>
  <c r="U424" i="21"/>
  <c r="V426" i="26" s="1"/>
  <c r="D425" i="21"/>
  <c r="E427" i="26" s="1"/>
  <c r="H425" i="21"/>
  <c r="L425" i="21"/>
  <c r="M427" i="26" s="1"/>
  <c r="P425" i="21"/>
  <c r="Q427" i="26" s="1"/>
  <c r="T425" i="21"/>
  <c r="U427" i="26" s="1"/>
  <c r="C426" i="21"/>
  <c r="D428" i="26" s="1"/>
  <c r="G426" i="21"/>
  <c r="K426" i="21"/>
  <c r="L428" i="26" s="1"/>
  <c r="O426" i="21"/>
  <c r="P428" i="26" s="1"/>
  <c r="S426" i="21"/>
  <c r="T428" i="26" s="1"/>
  <c r="B427" i="21"/>
  <c r="C429" i="26" s="1"/>
  <c r="F427" i="21"/>
  <c r="G429" i="26" s="1"/>
  <c r="J427" i="21"/>
  <c r="K429" i="26" s="1"/>
  <c r="N427" i="21"/>
  <c r="R427" i="21"/>
  <c r="S429" i="26" s="1"/>
  <c r="V427" i="21"/>
  <c r="W429" i="26" s="1"/>
  <c r="E428" i="21"/>
  <c r="F430" i="26" s="1"/>
  <c r="I428" i="21"/>
  <c r="M428" i="21"/>
  <c r="Q428" i="21"/>
  <c r="R430" i="26" s="1"/>
  <c r="U428" i="21"/>
  <c r="V430" i="26" s="1"/>
  <c r="D429" i="21"/>
  <c r="E431" i="26" s="1"/>
  <c r="H429" i="21"/>
  <c r="L429" i="21"/>
  <c r="M431" i="26" s="1"/>
  <c r="P429" i="21"/>
  <c r="Q431" i="26" s="1"/>
  <c r="T429" i="21"/>
  <c r="U431" i="26" s="1"/>
  <c r="C430" i="21"/>
  <c r="D432" i="26" s="1"/>
  <c r="G430" i="21"/>
  <c r="K430" i="21"/>
  <c r="L432" i="26" s="1"/>
  <c r="O430" i="21"/>
  <c r="P432" i="26" s="1"/>
  <c r="S430" i="21"/>
  <c r="T432" i="26" s="1"/>
  <c r="B431" i="21"/>
  <c r="C433" i="26" s="1"/>
  <c r="F431" i="21"/>
  <c r="G433" i="26" s="1"/>
  <c r="J431" i="21"/>
  <c r="K433" i="26" s="1"/>
  <c r="N431" i="21"/>
  <c r="R431" i="21"/>
  <c r="S433" i="26" s="1"/>
  <c r="V431" i="21"/>
  <c r="W433" i="26" s="1"/>
  <c r="E432" i="21"/>
  <c r="F434" i="26" s="1"/>
  <c r="I432" i="21"/>
  <c r="M432" i="21"/>
  <c r="Q432" i="21"/>
  <c r="R434" i="26" s="1"/>
  <c r="U432" i="21"/>
  <c r="V434" i="26" s="1"/>
  <c r="D433" i="21"/>
  <c r="E435" i="26" s="1"/>
  <c r="H433" i="21"/>
  <c r="L433" i="21"/>
  <c r="M435" i="26" s="1"/>
  <c r="P433" i="21"/>
  <c r="Q435" i="26" s="1"/>
  <c r="T433" i="21"/>
  <c r="U435" i="26" s="1"/>
  <c r="C434" i="21"/>
  <c r="D436" i="26" s="1"/>
  <c r="G434" i="21"/>
  <c r="K434" i="21"/>
  <c r="L436" i="26" s="1"/>
  <c r="O434" i="21"/>
  <c r="P436" i="26" s="1"/>
  <c r="S434" i="21"/>
  <c r="T436" i="26" s="1"/>
  <c r="B435" i="21"/>
  <c r="C437" i="26" s="1"/>
  <c r="F435" i="21"/>
  <c r="G437" i="26" s="1"/>
  <c r="J435" i="21"/>
  <c r="K437" i="26" s="1"/>
  <c r="N435" i="21"/>
  <c r="R435" i="21"/>
  <c r="S437" i="26" s="1"/>
  <c r="V435" i="21"/>
  <c r="W437" i="26" s="1"/>
  <c r="E436" i="21"/>
  <c r="F438" i="26" s="1"/>
  <c r="I436" i="21"/>
  <c r="M436" i="21"/>
  <c r="Q436" i="21"/>
  <c r="R438" i="26" s="1"/>
  <c r="U436" i="21"/>
  <c r="V438" i="26" s="1"/>
  <c r="D437" i="21"/>
  <c r="E439" i="26" s="1"/>
  <c r="H437" i="21"/>
  <c r="L437" i="21"/>
  <c r="M439" i="26" s="1"/>
  <c r="P437" i="21"/>
  <c r="Q439" i="26" s="1"/>
  <c r="T437" i="21"/>
  <c r="U439" i="26" s="1"/>
  <c r="C438" i="21"/>
  <c r="D440" i="26" s="1"/>
  <c r="G438" i="21"/>
  <c r="K438" i="21"/>
  <c r="L440" i="26" s="1"/>
  <c r="O438" i="21"/>
  <c r="P440" i="26" s="1"/>
  <c r="S438" i="21"/>
  <c r="T440" i="26" s="1"/>
  <c r="B439" i="21"/>
  <c r="C441" i="26" s="1"/>
  <c r="F439" i="21"/>
  <c r="G441" i="26" s="1"/>
  <c r="J439" i="21"/>
  <c r="K441" i="26" s="1"/>
  <c r="N439" i="21"/>
  <c r="R439" i="21"/>
  <c r="S441" i="26" s="1"/>
  <c r="V439" i="21"/>
  <c r="W441" i="26" s="1"/>
  <c r="E440" i="21"/>
  <c r="F442" i="26" s="1"/>
  <c r="I440" i="21"/>
  <c r="I306" i="21"/>
  <c r="J309" i="21"/>
  <c r="K311" i="26" s="1"/>
  <c r="K312" i="21"/>
  <c r="L314" i="26" s="1"/>
  <c r="M317" i="26"/>
  <c r="M318" i="21"/>
  <c r="N321" i="21"/>
  <c r="O324" i="21"/>
  <c r="P326" i="26" s="1"/>
  <c r="P327" i="21"/>
  <c r="Q329" i="26" s="1"/>
  <c r="Q330" i="21"/>
  <c r="R332" i="26" s="1"/>
  <c r="R333" i="21"/>
  <c r="S335" i="26" s="1"/>
  <c r="S336" i="21"/>
  <c r="T338" i="26" s="1"/>
  <c r="T339" i="21"/>
  <c r="U341" i="26" s="1"/>
  <c r="U342" i="21"/>
  <c r="V344" i="26" s="1"/>
  <c r="R345" i="21"/>
  <c r="S347" i="26" s="1"/>
  <c r="H347" i="21"/>
  <c r="S348" i="21"/>
  <c r="T350" i="26" s="1"/>
  <c r="I350" i="21"/>
  <c r="T351" i="21"/>
  <c r="U353" i="26" s="1"/>
  <c r="J353" i="21"/>
  <c r="K355" i="26" s="1"/>
  <c r="U354" i="21"/>
  <c r="V356" i="26" s="1"/>
  <c r="P355" i="21"/>
  <c r="Q357" i="26" s="1"/>
  <c r="K356" i="21"/>
  <c r="L358" i="26" s="1"/>
  <c r="F357" i="21"/>
  <c r="G359" i="26" s="1"/>
  <c r="V357" i="21"/>
  <c r="W359" i="26" s="1"/>
  <c r="Q358" i="21"/>
  <c r="R360" i="26" s="1"/>
  <c r="L359" i="21"/>
  <c r="M361" i="26" s="1"/>
  <c r="G360" i="21"/>
  <c r="B361" i="21"/>
  <c r="C363" i="26" s="1"/>
  <c r="R361" i="21"/>
  <c r="S363" i="26" s="1"/>
  <c r="M362" i="21"/>
  <c r="H363" i="21"/>
  <c r="C364" i="21"/>
  <c r="D366" i="26" s="1"/>
  <c r="S364" i="21"/>
  <c r="T366" i="26" s="1"/>
  <c r="N365" i="21"/>
  <c r="I366" i="21"/>
  <c r="D367" i="21"/>
  <c r="E369" i="26" s="1"/>
  <c r="T367" i="21"/>
  <c r="U369" i="26" s="1"/>
  <c r="N368" i="21"/>
  <c r="C369" i="21"/>
  <c r="D371" i="26" s="1"/>
  <c r="N369" i="21"/>
  <c r="D370" i="21"/>
  <c r="E372" i="26" s="1"/>
  <c r="L370" i="21"/>
  <c r="M372" i="26" s="1"/>
  <c r="T370" i="21"/>
  <c r="U372" i="26" s="1"/>
  <c r="G371" i="21"/>
  <c r="O371" i="21"/>
  <c r="P373" i="26" s="1"/>
  <c r="B372" i="21"/>
  <c r="C374" i="26" s="1"/>
  <c r="J372" i="21"/>
  <c r="K374" i="26" s="1"/>
  <c r="R372" i="21"/>
  <c r="S374" i="26" s="1"/>
  <c r="E373" i="21"/>
  <c r="F375" i="26" s="1"/>
  <c r="M373" i="21"/>
  <c r="U373" i="21"/>
  <c r="V375" i="26" s="1"/>
  <c r="H374" i="21"/>
  <c r="P374" i="21"/>
  <c r="Q376" i="26" s="1"/>
  <c r="C375" i="21"/>
  <c r="D377" i="26" s="1"/>
  <c r="K375" i="21"/>
  <c r="L377" i="26" s="1"/>
  <c r="S375" i="21"/>
  <c r="T377" i="26" s="1"/>
  <c r="F376" i="21"/>
  <c r="G378" i="26" s="1"/>
  <c r="N376" i="21"/>
  <c r="V376" i="21"/>
  <c r="W378" i="26" s="1"/>
  <c r="I377" i="21"/>
  <c r="Q377" i="21"/>
  <c r="R379" i="26" s="1"/>
  <c r="D378" i="21"/>
  <c r="E380" i="26" s="1"/>
  <c r="L378" i="21"/>
  <c r="M380" i="26" s="1"/>
  <c r="T378" i="21"/>
  <c r="U380" i="26" s="1"/>
  <c r="G379" i="21"/>
  <c r="O379" i="21"/>
  <c r="P381" i="26" s="1"/>
  <c r="B380" i="21"/>
  <c r="C382" i="26" s="1"/>
  <c r="J380" i="21"/>
  <c r="K382" i="26" s="1"/>
  <c r="R380" i="21"/>
  <c r="S382" i="26" s="1"/>
  <c r="E381" i="21"/>
  <c r="F383" i="26" s="1"/>
  <c r="M381" i="21"/>
  <c r="U381" i="21"/>
  <c r="V383" i="26" s="1"/>
  <c r="H382" i="21"/>
  <c r="P382" i="21"/>
  <c r="Q384" i="26" s="1"/>
  <c r="C383" i="21"/>
  <c r="D385" i="26" s="1"/>
  <c r="K383" i="21"/>
  <c r="L385" i="26" s="1"/>
  <c r="S383" i="21"/>
  <c r="T385" i="26" s="1"/>
  <c r="F384" i="21"/>
  <c r="G386" i="26" s="1"/>
  <c r="N384" i="21"/>
  <c r="V384" i="21"/>
  <c r="W386" i="26" s="1"/>
  <c r="I385" i="21"/>
  <c r="Q385" i="21"/>
  <c r="R387" i="26" s="1"/>
  <c r="D386" i="21"/>
  <c r="E388" i="26" s="1"/>
  <c r="L386" i="21"/>
  <c r="M388" i="26" s="1"/>
  <c r="T386" i="21"/>
  <c r="U388" i="26" s="1"/>
  <c r="G387" i="21"/>
  <c r="O387" i="21"/>
  <c r="P389" i="26" s="1"/>
  <c r="B388" i="21"/>
  <c r="C390" i="26" s="1"/>
  <c r="J388" i="21"/>
  <c r="K390" i="26" s="1"/>
  <c r="R388" i="21"/>
  <c r="S390" i="26" s="1"/>
  <c r="E389" i="21"/>
  <c r="F391" i="26" s="1"/>
  <c r="M389" i="21"/>
  <c r="U389" i="21"/>
  <c r="V391" i="26" s="1"/>
  <c r="H390" i="21"/>
  <c r="P390" i="21"/>
  <c r="Q392" i="26" s="1"/>
  <c r="C391" i="21"/>
  <c r="D393" i="26" s="1"/>
  <c r="K391" i="21"/>
  <c r="L393" i="26" s="1"/>
  <c r="S391" i="21"/>
  <c r="T393" i="26" s="1"/>
  <c r="F392" i="21"/>
  <c r="G394" i="26" s="1"/>
  <c r="N392" i="21"/>
  <c r="V392" i="21"/>
  <c r="W394" i="26" s="1"/>
  <c r="I393" i="21"/>
  <c r="Q393" i="21"/>
  <c r="R395" i="26" s="1"/>
  <c r="D394" i="21"/>
  <c r="E396" i="26" s="1"/>
  <c r="L394" i="21"/>
  <c r="M396" i="26" s="1"/>
  <c r="T394" i="21"/>
  <c r="U396" i="26" s="1"/>
  <c r="G395" i="21"/>
  <c r="O395" i="21"/>
  <c r="P397" i="26" s="1"/>
  <c r="B396" i="21"/>
  <c r="C398" i="26" s="1"/>
  <c r="J396" i="21"/>
  <c r="K398" i="26" s="1"/>
  <c r="R396" i="21"/>
  <c r="S398" i="26" s="1"/>
  <c r="E397" i="21"/>
  <c r="F399" i="26" s="1"/>
  <c r="M397" i="21"/>
  <c r="U397" i="21"/>
  <c r="V399" i="26" s="1"/>
  <c r="H398" i="21"/>
  <c r="P398" i="21"/>
  <c r="Q400" i="26" s="1"/>
  <c r="C399" i="21"/>
  <c r="D401" i="26" s="1"/>
  <c r="K399" i="21"/>
  <c r="L401" i="26" s="1"/>
  <c r="S399" i="21"/>
  <c r="T401" i="26" s="1"/>
  <c r="F400" i="21"/>
  <c r="G402" i="26" s="1"/>
  <c r="N400" i="21"/>
  <c r="V400" i="21"/>
  <c r="W402" i="26" s="1"/>
  <c r="I401" i="21"/>
  <c r="Q401" i="21"/>
  <c r="R403" i="26" s="1"/>
  <c r="D402" i="21"/>
  <c r="E404" i="26" s="1"/>
  <c r="L402" i="21"/>
  <c r="M404" i="26" s="1"/>
  <c r="T402" i="21"/>
  <c r="U404" i="26" s="1"/>
  <c r="G403" i="21"/>
  <c r="O403" i="21"/>
  <c r="P405" i="26" s="1"/>
  <c r="B404" i="21"/>
  <c r="C406" i="26" s="1"/>
  <c r="J404" i="21"/>
  <c r="K406" i="26" s="1"/>
  <c r="R404" i="21"/>
  <c r="S406" i="26" s="1"/>
  <c r="E405" i="21"/>
  <c r="F407" i="26" s="1"/>
  <c r="M405" i="21"/>
  <c r="U405" i="21"/>
  <c r="V407" i="26" s="1"/>
  <c r="H406" i="21"/>
  <c r="P406" i="21"/>
  <c r="Q408" i="26" s="1"/>
  <c r="C407" i="21"/>
  <c r="D409" i="26" s="1"/>
  <c r="K407" i="21"/>
  <c r="L409" i="26" s="1"/>
  <c r="S407" i="21"/>
  <c r="T409" i="26" s="1"/>
  <c r="F408" i="21"/>
  <c r="G410" i="26" s="1"/>
  <c r="N408" i="21"/>
  <c r="V408" i="21"/>
  <c r="W410" i="26" s="1"/>
  <c r="I409" i="21"/>
  <c r="Q409" i="21"/>
  <c r="R411" i="26" s="1"/>
  <c r="D410" i="21"/>
  <c r="E412" i="26" s="1"/>
  <c r="L410" i="21"/>
  <c r="M412" i="26" s="1"/>
  <c r="T410" i="21"/>
  <c r="U412" i="26" s="1"/>
  <c r="G411" i="21"/>
  <c r="O411" i="21"/>
  <c r="P413" i="26" s="1"/>
  <c r="B412" i="21"/>
  <c r="C414" i="26" s="1"/>
  <c r="J412" i="21"/>
  <c r="K414" i="26" s="1"/>
  <c r="R412" i="21"/>
  <c r="S414" i="26" s="1"/>
  <c r="E413" i="21"/>
  <c r="F415" i="26" s="1"/>
  <c r="L413" i="21"/>
  <c r="M415" i="26" s="1"/>
  <c r="Q413" i="21"/>
  <c r="R415" i="26" s="1"/>
  <c r="V413" i="21"/>
  <c r="W415" i="26" s="1"/>
  <c r="G414" i="21"/>
  <c r="L414" i="21"/>
  <c r="M416" i="26" s="1"/>
  <c r="Q414" i="21"/>
  <c r="R416" i="26" s="1"/>
  <c r="B415" i="21"/>
  <c r="C417" i="26" s="1"/>
  <c r="G415" i="21"/>
  <c r="L415" i="21"/>
  <c r="M417" i="26" s="1"/>
  <c r="R415" i="21"/>
  <c r="S417" i="26" s="1"/>
  <c r="B416" i="21"/>
  <c r="C418" i="26" s="1"/>
  <c r="G416" i="21"/>
  <c r="M416" i="21"/>
  <c r="R416" i="21"/>
  <c r="S418" i="26" s="1"/>
  <c r="B417" i="21"/>
  <c r="C419" i="26" s="1"/>
  <c r="H417" i="21"/>
  <c r="M417" i="21"/>
  <c r="M418" i="21"/>
  <c r="K419" i="21"/>
  <c r="L421" i="26" s="1"/>
  <c r="F420" i="21"/>
  <c r="G422" i="26" s="1"/>
  <c r="V420" i="21"/>
  <c r="W422" i="26" s="1"/>
  <c r="Q421" i="21"/>
  <c r="R423" i="26" s="1"/>
  <c r="L422" i="21"/>
  <c r="M424" i="26" s="1"/>
  <c r="G423" i="21"/>
  <c r="B424" i="21"/>
  <c r="C426" i="26" s="1"/>
  <c r="R424" i="21"/>
  <c r="S426" i="26" s="1"/>
  <c r="M425" i="21"/>
  <c r="H426" i="21"/>
  <c r="C427" i="21"/>
  <c r="D429" i="26" s="1"/>
  <c r="S427" i="21"/>
  <c r="T429" i="26" s="1"/>
  <c r="N428" i="21"/>
  <c r="I429" i="21"/>
  <c r="D430" i="21"/>
  <c r="E432" i="26" s="1"/>
  <c r="T430" i="21"/>
  <c r="U432" i="26" s="1"/>
  <c r="O431" i="21"/>
  <c r="P433" i="26" s="1"/>
  <c r="J432" i="21"/>
  <c r="K434" i="26" s="1"/>
  <c r="E433" i="21"/>
  <c r="F435" i="26" s="1"/>
  <c r="U433" i="21"/>
  <c r="V435" i="26" s="1"/>
  <c r="P434" i="21"/>
  <c r="Q436" i="26" s="1"/>
  <c r="D435" i="21"/>
  <c r="E437" i="26" s="1"/>
  <c r="L435" i="21"/>
  <c r="M437" i="26" s="1"/>
  <c r="T435" i="21"/>
  <c r="U437" i="26" s="1"/>
  <c r="G436" i="21"/>
  <c r="O436" i="21"/>
  <c r="P438" i="26" s="1"/>
  <c r="B437" i="21"/>
  <c r="C439" i="26" s="1"/>
  <c r="J437" i="21"/>
  <c r="K439" i="26" s="1"/>
  <c r="R437" i="21"/>
  <c r="S439" i="26" s="1"/>
  <c r="E438" i="21"/>
  <c r="F440" i="26" s="1"/>
  <c r="M438" i="21"/>
  <c r="U438" i="21"/>
  <c r="V440" i="26" s="1"/>
  <c r="H439" i="21"/>
  <c r="P439" i="21"/>
  <c r="Q441" i="26" s="1"/>
  <c r="U439" i="21"/>
  <c r="V441" i="26" s="1"/>
  <c r="F440" i="21"/>
  <c r="G442" i="26" s="1"/>
  <c r="K440" i="21"/>
  <c r="L442" i="26" s="1"/>
  <c r="O440" i="21"/>
  <c r="P442" i="26" s="1"/>
  <c r="S440" i="21"/>
  <c r="T442" i="26" s="1"/>
  <c r="B441" i="21"/>
  <c r="C443" i="26" s="1"/>
  <c r="F441" i="21"/>
  <c r="G443" i="26" s="1"/>
  <c r="J441" i="21"/>
  <c r="K443" i="26" s="1"/>
  <c r="N441" i="21"/>
  <c r="R441" i="21"/>
  <c r="S443" i="26" s="1"/>
  <c r="V441" i="21"/>
  <c r="W443" i="26" s="1"/>
  <c r="E442" i="21"/>
  <c r="F444" i="26" s="1"/>
  <c r="I442" i="21"/>
  <c r="M442" i="21"/>
  <c r="Q442" i="21"/>
  <c r="R444" i="26" s="1"/>
  <c r="U442" i="21"/>
  <c r="V444" i="26" s="1"/>
  <c r="D443" i="21"/>
  <c r="E445" i="26" s="1"/>
  <c r="H443" i="21"/>
  <c r="L443" i="21"/>
  <c r="M445" i="26" s="1"/>
  <c r="P443" i="21"/>
  <c r="Q445" i="26" s="1"/>
  <c r="T443" i="21"/>
  <c r="U445" i="26" s="1"/>
  <c r="C444" i="21"/>
  <c r="D446" i="26" s="1"/>
  <c r="G444" i="21"/>
  <c r="K444" i="21"/>
  <c r="L446" i="26" s="1"/>
  <c r="O444" i="21"/>
  <c r="P446" i="26" s="1"/>
  <c r="S444" i="21"/>
  <c r="T446" i="26" s="1"/>
  <c r="B445" i="21"/>
  <c r="C447" i="26" s="1"/>
  <c r="F445" i="21"/>
  <c r="G447" i="26" s="1"/>
  <c r="J445" i="21"/>
  <c r="K447" i="26" s="1"/>
  <c r="N445" i="21"/>
  <c r="R445" i="21"/>
  <c r="S447" i="26" s="1"/>
  <c r="V445" i="21"/>
  <c r="W447" i="26" s="1"/>
  <c r="E446" i="21"/>
  <c r="F448" i="26" s="1"/>
  <c r="I446" i="21"/>
  <c r="M446" i="21"/>
  <c r="Q446" i="21"/>
  <c r="R448" i="26" s="1"/>
  <c r="U446" i="21"/>
  <c r="V448" i="26" s="1"/>
  <c r="D447" i="21"/>
  <c r="E449" i="26" s="1"/>
  <c r="H447" i="21"/>
  <c r="L447" i="21"/>
  <c r="M449" i="26" s="1"/>
  <c r="P447" i="21"/>
  <c r="Q449" i="26" s="1"/>
  <c r="T447" i="21"/>
  <c r="U449" i="26" s="1"/>
  <c r="C448" i="21"/>
  <c r="D450" i="26" s="1"/>
  <c r="G448" i="21"/>
  <c r="K448" i="21"/>
  <c r="L450" i="26" s="1"/>
  <c r="O448" i="21"/>
  <c r="P450" i="26" s="1"/>
  <c r="S448" i="21"/>
  <c r="T450" i="26" s="1"/>
  <c r="B449" i="21"/>
  <c r="C451" i="26" s="1"/>
  <c r="F449" i="21"/>
  <c r="G451" i="26" s="1"/>
  <c r="J449" i="21"/>
  <c r="K451" i="26" s="1"/>
  <c r="N449" i="21"/>
  <c r="R449" i="21"/>
  <c r="S451" i="26" s="1"/>
  <c r="V449" i="21"/>
  <c r="W451" i="26" s="1"/>
  <c r="E450" i="21"/>
  <c r="F452" i="26" s="1"/>
  <c r="I450" i="21"/>
  <c r="M450" i="21"/>
  <c r="Q450" i="21"/>
  <c r="R452" i="26" s="1"/>
  <c r="U450" i="21"/>
  <c r="V452" i="26" s="1"/>
  <c r="D451" i="21"/>
  <c r="E453" i="26" s="1"/>
  <c r="H451" i="21"/>
  <c r="L451" i="21"/>
  <c r="M453" i="26" s="1"/>
  <c r="P451" i="21"/>
  <c r="Q453" i="26" s="1"/>
  <c r="T451" i="21"/>
  <c r="U453" i="26" s="1"/>
  <c r="C452" i="21"/>
  <c r="D454" i="26" s="1"/>
  <c r="G452" i="21"/>
  <c r="K452" i="21"/>
  <c r="L454" i="26" s="1"/>
  <c r="O452" i="21"/>
  <c r="P454" i="26" s="1"/>
  <c r="S452" i="21"/>
  <c r="T454" i="26" s="1"/>
  <c r="B453" i="21"/>
  <c r="C455" i="26" s="1"/>
  <c r="F453" i="21"/>
  <c r="G455" i="26" s="1"/>
  <c r="J453" i="21"/>
  <c r="K455" i="26" s="1"/>
  <c r="N453" i="21"/>
  <c r="R453" i="21"/>
  <c r="S455" i="26" s="1"/>
  <c r="V453" i="21"/>
  <c r="W455" i="26" s="1"/>
  <c r="E454" i="21"/>
  <c r="F456" i="26" s="1"/>
  <c r="I454" i="21"/>
  <c r="M454" i="21"/>
  <c r="Q454" i="21"/>
  <c r="R456" i="26" s="1"/>
  <c r="U454" i="21"/>
  <c r="V456" i="26" s="1"/>
  <c r="D455" i="21"/>
  <c r="E457" i="26" s="1"/>
  <c r="H455" i="21"/>
  <c r="L455" i="21"/>
  <c r="M457" i="26" s="1"/>
  <c r="P455" i="21"/>
  <c r="Q457" i="26" s="1"/>
  <c r="T455" i="21"/>
  <c r="U457" i="26" s="1"/>
  <c r="C456" i="21"/>
  <c r="D458" i="26" s="1"/>
  <c r="G456" i="21"/>
  <c r="K456" i="21"/>
  <c r="L458" i="26" s="1"/>
  <c r="O456" i="21"/>
  <c r="P458" i="26" s="1"/>
  <c r="S456" i="21"/>
  <c r="T458" i="26" s="1"/>
  <c r="B457" i="21"/>
  <c r="C459" i="26" s="1"/>
  <c r="F457" i="21"/>
  <c r="G459" i="26" s="1"/>
  <c r="J457" i="21"/>
  <c r="K459" i="26" s="1"/>
  <c r="N457" i="21"/>
  <c r="R457" i="21"/>
  <c r="S459" i="26" s="1"/>
  <c r="V457" i="21"/>
  <c r="W459" i="26" s="1"/>
  <c r="E458" i="21"/>
  <c r="F460" i="26" s="1"/>
  <c r="I458" i="21"/>
  <c r="M458" i="21"/>
  <c r="Q458" i="21"/>
  <c r="R460" i="26" s="1"/>
  <c r="U458" i="21"/>
  <c r="V460" i="26" s="1"/>
  <c r="D459" i="21"/>
  <c r="E461" i="26" s="1"/>
  <c r="H459" i="21"/>
  <c r="L459" i="21"/>
  <c r="M461" i="26" s="1"/>
  <c r="P459" i="21"/>
  <c r="Q461" i="26" s="1"/>
  <c r="T459" i="21"/>
  <c r="U461" i="26" s="1"/>
  <c r="C460" i="21"/>
  <c r="D462" i="26" s="1"/>
  <c r="G460" i="21"/>
  <c r="K460" i="21"/>
  <c r="L462" i="26" s="1"/>
  <c r="O460" i="21"/>
  <c r="P462" i="26" s="1"/>
  <c r="S460" i="21"/>
  <c r="T462" i="26" s="1"/>
  <c r="B461" i="21"/>
  <c r="C463" i="26" s="1"/>
  <c r="F461" i="21"/>
  <c r="G463" i="26" s="1"/>
  <c r="J461" i="21"/>
  <c r="K463" i="26" s="1"/>
  <c r="N461" i="21"/>
  <c r="R461" i="21"/>
  <c r="S463" i="26" s="1"/>
  <c r="V461" i="21"/>
  <c r="W463" i="26" s="1"/>
  <c r="E462" i="21"/>
  <c r="F464" i="26" s="1"/>
  <c r="I462" i="21"/>
  <c r="M462" i="21"/>
  <c r="Q462" i="21"/>
  <c r="R464" i="26" s="1"/>
  <c r="U462" i="21"/>
  <c r="V464" i="26" s="1"/>
  <c r="D463" i="21"/>
  <c r="E465" i="26" s="1"/>
  <c r="H463" i="21"/>
  <c r="L463" i="21"/>
  <c r="M465" i="26" s="1"/>
  <c r="P463" i="21"/>
  <c r="Q465" i="26" s="1"/>
  <c r="T463" i="21"/>
  <c r="U465" i="26" s="1"/>
  <c r="C464" i="21"/>
  <c r="D466" i="26" s="1"/>
  <c r="G464" i="21"/>
  <c r="K464" i="21"/>
  <c r="L466" i="26" s="1"/>
  <c r="O464" i="21"/>
  <c r="P466" i="26" s="1"/>
  <c r="S464" i="21"/>
  <c r="T466" i="26" s="1"/>
  <c r="B465" i="21"/>
  <c r="C467" i="26" s="1"/>
  <c r="F465" i="21"/>
  <c r="G467" i="26" s="1"/>
  <c r="J465" i="21"/>
  <c r="K467" i="26" s="1"/>
  <c r="N465" i="21"/>
  <c r="R465" i="21"/>
  <c r="S467" i="26" s="1"/>
  <c r="V465" i="21"/>
  <c r="W467" i="26" s="1"/>
  <c r="E466" i="21"/>
  <c r="F468" i="26" s="1"/>
  <c r="I466" i="21"/>
  <c r="M466" i="21"/>
  <c r="Q466" i="21"/>
  <c r="R468" i="26" s="1"/>
  <c r="U466" i="21"/>
  <c r="V468" i="26" s="1"/>
  <c r="D467" i="21"/>
  <c r="E469" i="26" s="1"/>
  <c r="H467" i="21"/>
  <c r="L467" i="21"/>
  <c r="M469" i="26" s="1"/>
  <c r="P467" i="21"/>
  <c r="Q469" i="26" s="1"/>
  <c r="T467" i="21"/>
  <c r="U469" i="26" s="1"/>
  <c r="C468" i="21"/>
  <c r="D470" i="26" s="1"/>
  <c r="G468" i="21"/>
  <c r="K468" i="21"/>
  <c r="L470" i="26" s="1"/>
  <c r="O468" i="21"/>
  <c r="P470" i="26" s="1"/>
  <c r="S468" i="21"/>
  <c r="T470" i="26" s="1"/>
  <c r="B469" i="21"/>
  <c r="C471" i="26" s="1"/>
  <c r="F469" i="21"/>
  <c r="G471" i="26" s="1"/>
  <c r="J469" i="21"/>
  <c r="K471" i="26" s="1"/>
  <c r="N469" i="21"/>
  <c r="R469" i="21"/>
  <c r="S471" i="26" s="1"/>
  <c r="V469" i="21"/>
  <c r="W471" i="26" s="1"/>
  <c r="E470" i="21"/>
  <c r="F472" i="26" s="1"/>
  <c r="I470" i="21"/>
  <c r="M470" i="21"/>
  <c r="Q470" i="21"/>
  <c r="R472" i="26" s="1"/>
  <c r="U470" i="21"/>
  <c r="V472" i="26" s="1"/>
  <c r="D471" i="21"/>
  <c r="E473" i="26" s="1"/>
  <c r="H471" i="21"/>
  <c r="L471" i="21"/>
  <c r="M473" i="26" s="1"/>
  <c r="P471" i="21"/>
  <c r="Q473" i="26" s="1"/>
  <c r="T471" i="21"/>
  <c r="U473" i="26" s="1"/>
  <c r="C472" i="21"/>
  <c r="D474" i="26" s="1"/>
  <c r="G472" i="21"/>
  <c r="K472" i="21"/>
  <c r="L474" i="26" s="1"/>
  <c r="O472" i="21"/>
  <c r="P474" i="26" s="1"/>
  <c r="S472" i="21"/>
  <c r="T474" i="26" s="1"/>
  <c r="B473" i="21"/>
  <c r="C475" i="26" s="1"/>
  <c r="F473" i="21"/>
  <c r="G475" i="26" s="1"/>
  <c r="J473" i="21"/>
  <c r="K475" i="26" s="1"/>
  <c r="N473" i="21"/>
  <c r="R473" i="21"/>
  <c r="S475" i="26" s="1"/>
  <c r="V473" i="21"/>
  <c r="W475" i="26" s="1"/>
  <c r="E474" i="21"/>
  <c r="F476" i="26" s="1"/>
  <c r="I474" i="21"/>
  <c r="M474" i="21"/>
  <c r="Q474" i="21"/>
  <c r="R476" i="26" s="1"/>
  <c r="U474" i="21"/>
  <c r="V476" i="26" s="1"/>
  <c r="D475" i="21"/>
  <c r="E477" i="26" s="1"/>
  <c r="H475" i="21"/>
  <c r="L475" i="21"/>
  <c r="M477" i="26" s="1"/>
  <c r="P475" i="21"/>
  <c r="Q477" i="26" s="1"/>
  <c r="T475" i="21"/>
  <c r="U477" i="26" s="1"/>
  <c r="C476" i="21"/>
  <c r="D478" i="26" s="1"/>
  <c r="G476" i="21"/>
  <c r="K476" i="21"/>
  <c r="L478" i="26" s="1"/>
  <c r="O476" i="21"/>
  <c r="P478" i="26" s="1"/>
  <c r="S476" i="21"/>
  <c r="T478" i="26" s="1"/>
  <c r="B477" i="21"/>
  <c r="C479" i="26" s="1"/>
  <c r="F477" i="21"/>
  <c r="G479" i="26" s="1"/>
  <c r="J477" i="21"/>
  <c r="K479" i="26" s="1"/>
  <c r="N477" i="21"/>
  <c r="R477" i="21"/>
  <c r="S479" i="26" s="1"/>
  <c r="V477" i="21"/>
  <c r="W479" i="26" s="1"/>
  <c r="E478" i="21"/>
  <c r="F480" i="26" s="1"/>
  <c r="I478" i="21"/>
  <c r="M478" i="21"/>
  <c r="Q478" i="21"/>
  <c r="R480" i="26" s="1"/>
  <c r="U478" i="21"/>
  <c r="V480" i="26" s="1"/>
  <c r="D479" i="21"/>
  <c r="E481" i="26" s="1"/>
  <c r="H479" i="21"/>
  <c r="L479" i="21"/>
  <c r="M481" i="26" s="1"/>
  <c r="P479" i="21"/>
  <c r="Q481" i="26" s="1"/>
  <c r="T479" i="21"/>
  <c r="U481" i="26" s="1"/>
  <c r="C480" i="21"/>
  <c r="D482" i="26" s="1"/>
  <c r="G480" i="21"/>
  <c r="K480" i="21"/>
  <c r="L482" i="26" s="1"/>
  <c r="O480" i="21"/>
  <c r="P482" i="26" s="1"/>
  <c r="S480" i="21"/>
  <c r="T482" i="26" s="1"/>
  <c r="B481" i="21"/>
  <c r="C483" i="26" s="1"/>
  <c r="F481" i="21"/>
  <c r="G483" i="26" s="1"/>
  <c r="J481" i="21"/>
  <c r="K483" i="26" s="1"/>
  <c r="N481" i="21"/>
  <c r="R481" i="21"/>
  <c r="S483" i="26" s="1"/>
  <c r="V481" i="21"/>
  <c r="W483" i="26" s="1"/>
  <c r="E482" i="21"/>
  <c r="F484" i="26" s="1"/>
  <c r="I482" i="21"/>
  <c r="M482" i="21"/>
  <c r="Q482" i="21"/>
  <c r="R484" i="26" s="1"/>
  <c r="U482" i="21"/>
  <c r="V484" i="26" s="1"/>
  <c r="D483" i="21"/>
  <c r="E485" i="26" s="1"/>
  <c r="H483" i="21"/>
  <c r="L483" i="21"/>
  <c r="M485" i="26" s="1"/>
  <c r="P483" i="21"/>
  <c r="Q485" i="26" s="1"/>
  <c r="T483" i="21"/>
  <c r="U485" i="26" s="1"/>
  <c r="C484" i="21"/>
  <c r="D486" i="26" s="1"/>
  <c r="G484" i="21"/>
  <c r="K484" i="21"/>
  <c r="L486" i="26" s="1"/>
  <c r="O484" i="21"/>
  <c r="P486" i="26" s="1"/>
  <c r="S484" i="21"/>
  <c r="T486" i="26" s="1"/>
  <c r="B485" i="21"/>
  <c r="C487" i="26" s="1"/>
  <c r="F485" i="21"/>
  <c r="G487" i="26" s="1"/>
  <c r="J485" i="21"/>
  <c r="K487" i="26" s="1"/>
  <c r="N485" i="21"/>
  <c r="R485" i="21"/>
  <c r="S487" i="26" s="1"/>
  <c r="V485" i="21"/>
  <c r="W487" i="26" s="1"/>
  <c r="E486" i="21"/>
  <c r="F488" i="26" s="1"/>
  <c r="I486" i="21"/>
  <c r="M486" i="21"/>
  <c r="Q486" i="21"/>
  <c r="R488" i="26" s="1"/>
  <c r="U486" i="21"/>
  <c r="V488" i="26" s="1"/>
  <c r="D487" i="21"/>
  <c r="E489" i="26" s="1"/>
  <c r="H487" i="21"/>
  <c r="L487" i="21"/>
  <c r="M489" i="26" s="1"/>
  <c r="P487" i="21"/>
  <c r="Q489" i="26" s="1"/>
  <c r="T487" i="21"/>
  <c r="U489" i="26" s="1"/>
  <c r="C488" i="21"/>
  <c r="D490" i="26" s="1"/>
  <c r="G488" i="21"/>
  <c r="K488" i="21"/>
  <c r="L490" i="26" s="1"/>
  <c r="O488" i="21"/>
  <c r="P490" i="26" s="1"/>
  <c r="S488" i="21"/>
  <c r="T490" i="26" s="1"/>
  <c r="B489" i="21"/>
  <c r="C491" i="26" s="1"/>
  <c r="F489" i="21"/>
  <c r="G491" i="26" s="1"/>
  <c r="J489" i="21"/>
  <c r="K491" i="26" s="1"/>
  <c r="N489" i="21"/>
  <c r="R489" i="21"/>
  <c r="S491" i="26" s="1"/>
  <c r="V489" i="21"/>
  <c r="W491" i="26" s="1"/>
  <c r="E490" i="21"/>
  <c r="F492" i="26" s="1"/>
  <c r="I490" i="21"/>
  <c r="M490" i="21"/>
  <c r="Q490" i="21"/>
  <c r="R492" i="26" s="1"/>
  <c r="U490" i="21"/>
  <c r="V492" i="26" s="1"/>
  <c r="D491" i="21"/>
  <c r="E493" i="26" s="1"/>
  <c r="H491" i="21"/>
  <c r="L491" i="21"/>
  <c r="M493" i="26" s="1"/>
  <c r="P491" i="21"/>
  <c r="Q493" i="26" s="1"/>
  <c r="T491" i="21"/>
  <c r="U493" i="26" s="1"/>
  <c r="C492" i="21"/>
  <c r="D494" i="26" s="1"/>
  <c r="G492" i="21"/>
  <c r="K492" i="21"/>
  <c r="L494" i="26" s="1"/>
  <c r="O492" i="21"/>
  <c r="P494" i="26" s="1"/>
  <c r="S492" i="21"/>
  <c r="T494" i="26" s="1"/>
  <c r="B493" i="21"/>
  <c r="C495" i="26" s="1"/>
  <c r="F493" i="21"/>
  <c r="G495" i="26" s="1"/>
  <c r="J493" i="21"/>
  <c r="K495" i="26" s="1"/>
  <c r="N493" i="21"/>
  <c r="R493" i="21"/>
  <c r="S495" i="26" s="1"/>
  <c r="V493" i="21"/>
  <c r="W495" i="26" s="1"/>
  <c r="E494" i="21"/>
  <c r="F496" i="26" s="1"/>
  <c r="I494" i="21"/>
  <c r="M494" i="21"/>
  <c r="Q494" i="21"/>
  <c r="R496" i="26" s="1"/>
  <c r="U494" i="21"/>
  <c r="V496" i="26" s="1"/>
  <c r="D495" i="21"/>
  <c r="E497" i="26" s="1"/>
  <c r="H495" i="21"/>
  <c r="L495" i="21"/>
  <c r="M497" i="26" s="1"/>
  <c r="P495" i="21"/>
  <c r="Q497" i="26" s="1"/>
  <c r="T495" i="21"/>
  <c r="U497" i="26" s="1"/>
  <c r="C496" i="21"/>
  <c r="D498" i="26" s="1"/>
  <c r="G496" i="21"/>
  <c r="K496" i="21"/>
  <c r="L498" i="26" s="1"/>
  <c r="O496" i="21"/>
  <c r="P498" i="26" s="1"/>
  <c r="S496" i="21"/>
  <c r="T498" i="26" s="1"/>
  <c r="B497" i="21"/>
  <c r="C499" i="26" s="1"/>
  <c r="F497" i="21"/>
  <c r="G499" i="26" s="1"/>
  <c r="J497" i="21"/>
  <c r="K499" i="26" s="1"/>
  <c r="N497" i="21"/>
  <c r="R497" i="21"/>
  <c r="S499" i="26" s="1"/>
  <c r="V497" i="21"/>
  <c r="W499" i="26" s="1"/>
  <c r="E498" i="21"/>
  <c r="F500" i="26" s="1"/>
  <c r="I498" i="21"/>
  <c r="M498" i="21"/>
  <c r="Q498" i="21"/>
  <c r="R500" i="26" s="1"/>
  <c r="U498" i="21"/>
  <c r="V500" i="26" s="1"/>
  <c r="D499" i="21"/>
  <c r="E501" i="26" s="1"/>
  <c r="H499" i="21"/>
  <c r="L499" i="21"/>
  <c r="M501" i="26" s="1"/>
  <c r="P499" i="21"/>
  <c r="Q501" i="26" s="1"/>
  <c r="T499" i="21"/>
  <c r="C500" i="21"/>
  <c r="D502" i="26" s="1"/>
  <c r="G500" i="21"/>
  <c r="K500" i="21"/>
  <c r="L502" i="26" s="1"/>
  <c r="O500" i="21"/>
  <c r="P502" i="26" s="1"/>
  <c r="S500" i="21"/>
  <c r="T502" i="26" s="1"/>
  <c r="B501" i="21"/>
  <c r="C503" i="26" s="1"/>
  <c r="F501" i="21"/>
  <c r="G503" i="26" s="1"/>
  <c r="J501" i="21"/>
  <c r="K503" i="26" s="1"/>
  <c r="N501" i="21"/>
  <c r="R501" i="21"/>
  <c r="S503" i="26" s="1"/>
  <c r="V501" i="21"/>
  <c r="W503" i="26" s="1"/>
  <c r="E502" i="21"/>
  <c r="F504" i="26" s="1"/>
  <c r="I502" i="21"/>
  <c r="M502" i="21"/>
  <c r="Q502" i="21"/>
  <c r="R504" i="26" s="1"/>
  <c r="U502" i="21"/>
  <c r="V504" i="26" s="1"/>
  <c r="D503" i="21"/>
  <c r="E505" i="26" s="1"/>
  <c r="H503" i="21"/>
  <c r="L503" i="21"/>
  <c r="M505" i="26" s="1"/>
  <c r="P503" i="21"/>
  <c r="Q505" i="26" s="1"/>
  <c r="T503" i="21"/>
  <c r="U505" i="26" s="1"/>
  <c r="C504" i="21"/>
  <c r="D506" i="26" s="1"/>
  <c r="G504" i="21"/>
  <c r="K504" i="21"/>
  <c r="L506" i="26" s="1"/>
  <c r="O504" i="21"/>
  <c r="P506" i="26" s="1"/>
  <c r="S504" i="21"/>
  <c r="T506" i="26" s="1"/>
  <c r="R417" i="21"/>
  <c r="S419" i="26" s="1"/>
  <c r="S418" i="21"/>
  <c r="T420" i="26" s="1"/>
  <c r="O419" i="21"/>
  <c r="P421" i="26" s="1"/>
  <c r="J420" i="21"/>
  <c r="K422" i="26" s="1"/>
  <c r="E421" i="21"/>
  <c r="F423" i="26" s="1"/>
  <c r="U421" i="21"/>
  <c r="V423" i="26" s="1"/>
  <c r="P422" i="21"/>
  <c r="Q424" i="26" s="1"/>
  <c r="K423" i="21"/>
  <c r="L425" i="26" s="1"/>
  <c r="F424" i="21"/>
  <c r="G426" i="26" s="1"/>
  <c r="V424" i="21"/>
  <c r="W426" i="26" s="1"/>
  <c r="Q425" i="21"/>
  <c r="R427" i="26" s="1"/>
  <c r="L426" i="21"/>
  <c r="M428" i="26" s="1"/>
  <c r="G427" i="21"/>
  <c r="B428" i="21"/>
  <c r="C430" i="26" s="1"/>
  <c r="R428" i="21"/>
  <c r="S430" i="26" s="1"/>
  <c r="M429" i="21"/>
  <c r="H430" i="21"/>
  <c r="C431" i="21"/>
  <c r="D433" i="26" s="1"/>
  <c r="S431" i="21"/>
  <c r="T433" i="26" s="1"/>
  <c r="N432" i="21"/>
  <c r="I433" i="21"/>
  <c r="D434" i="21"/>
  <c r="E436" i="26" s="1"/>
  <c r="T434" i="21"/>
  <c r="U436" i="26" s="1"/>
  <c r="G435" i="21"/>
  <c r="O435" i="21"/>
  <c r="P437" i="26" s="1"/>
  <c r="B436" i="21"/>
  <c r="C438" i="26" s="1"/>
  <c r="J436" i="21"/>
  <c r="K438" i="26" s="1"/>
  <c r="R436" i="21"/>
  <c r="S438" i="26" s="1"/>
  <c r="E437" i="21"/>
  <c r="F439" i="26" s="1"/>
  <c r="M437" i="21"/>
  <c r="U437" i="21"/>
  <c r="V439" i="26" s="1"/>
  <c r="H438" i="21"/>
  <c r="P438" i="21"/>
  <c r="Q440" i="26" s="1"/>
  <c r="C439" i="21"/>
  <c r="D441" i="26" s="1"/>
  <c r="K439" i="21"/>
  <c r="L441" i="26" s="1"/>
  <c r="Q439" i="21"/>
  <c r="R441" i="26" s="1"/>
  <c r="B440" i="21"/>
  <c r="C442" i="26" s="1"/>
  <c r="G440" i="21"/>
  <c r="L440" i="21"/>
  <c r="M442" i="26" s="1"/>
  <c r="P440" i="21"/>
  <c r="Q442" i="26" s="1"/>
  <c r="T440" i="21"/>
  <c r="U442" i="26" s="1"/>
  <c r="C441" i="21"/>
  <c r="D443" i="26" s="1"/>
  <c r="G441" i="21"/>
  <c r="K441" i="21"/>
  <c r="L443" i="26" s="1"/>
  <c r="O441" i="21"/>
  <c r="P443" i="26" s="1"/>
  <c r="S441" i="21"/>
  <c r="T443" i="26" s="1"/>
  <c r="B442" i="21"/>
  <c r="C444" i="26" s="1"/>
  <c r="F442" i="21"/>
  <c r="G444" i="26" s="1"/>
  <c r="J442" i="21"/>
  <c r="K444" i="26" s="1"/>
  <c r="N442" i="21"/>
  <c r="R442" i="21"/>
  <c r="S444" i="26" s="1"/>
  <c r="V442" i="21"/>
  <c r="W444" i="26" s="1"/>
  <c r="E443" i="21"/>
  <c r="F445" i="26" s="1"/>
  <c r="I443" i="21"/>
  <c r="M443" i="21"/>
  <c r="Q443" i="21"/>
  <c r="R445" i="26" s="1"/>
  <c r="U443" i="21"/>
  <c r="V445" i="26" s="1"/>
  <c r="D444" i="21"/>
  <c r="E446" i="26" s="1"/>
  <c r="H444" i="21"/>
  <c r="L444" i="21"/>
  <c r="M446" i="26" s="1"/>
  <c r="P444" i="21"/>
  <c r="Q446" i="26" s="1"/>
  <c r="T444" i="21"/>
  <c r="U446" i="26" s="1"/>
  <c r="C445" i="21"/>
  <c r="D447" i="26" s="1"/>
  <c r="G445" i="21"/>
  <c r="K445" i="21"/>
  <c r="L447" i="26" s="1"/>
  <c r="O445" i="21"/>
  <c r="P447" i="26" s="1"/>
  <c r="S445" i="21"/>
  <c r="T447" i="26" s="1"/>
  <c r="B446" i="21"/>
  <c r="C448" i="26" s="1"/>
  <c r="F446" i="21"/>
  <c r="G448" i="26" s="1"/>
  <c r="J446" i="21"/>
  <c r="K448" i="26" s="1"/>
  <c r="N446" i="21"/>
  <c r="R446" i="21"/>
  <c r="S448" i="26" s="1"/>
  <c r="V446" i="21"/>
  <c r="W448" i="26" s="1"/>
  <c r="E447" i="21"/>
  <c r="F449" i="26" s="1"/>
  <c r="I447" i="21"/>
  <c r="M447" i="21"/>
  <c r="Q447" i="21"/>
  <c r="R449" i="26" s="1"/>
  <c r="U447" i="21"/>
  <c r="V449" i="26" s="1"/>
  <c r="D448" i="21"/>
  <c r="E450" i="26" s="1"/>
  <c r="H448" i="21"/>
  <c r="L448" i="21"/>
  <c r="M450" i="26" s="1"/>
  <c r="P448" i="21"/>
  <c r="Q450" i="26" s="1"/>
  <c r="T448" i="21"/>
  <c r="U450" i="26" s="1"/>
  <c r="C449" i="21"/>
  <c r="D451" i="26" s="1"/>
  <c r="G449" i="21"/>
  <c r="K449" i="21"/>
  <c r="L451" i="26" s="1"/>
  <c r="O449" i="21"/>
  <c r="P451" i="26" s="1"/>
  <c r="S449" i="21"/>
  <c r="T451" i="26" s="1"/>
  <c r="B450" i="21"/>
  <c r="C452" i="26" s="1"/>
  <c r="F450" i="21"/>
  <c r="G452" i="26" s="1"/>
  <c r="J450" i="21"/>
  <c r="K452" i="26" s="1"/>
  <c r="N450" i="21"/>
  <c r="R450" i="21"/>
  <c r="S452" i="26" s="1"/>
  <c r="V450" i="21"/>
  <c r="W452" i="26" s="1"/>
  <c r="E451" i="21"/>
  <c r="F453" i="26" s="1"/>
  <c r="I451" i="21"/>
  <c r="M451" i="21"/>
  <c r="Q451" i="21"/>
  <c r="R453" i="26" s="1"/>
  <c r="U451" i="21"/>
  <c r="V453" i="26" s="1"/>
  <c r="D452" i="21"/>
  <c r="E454" i="26" s="1"/>
  <c r="H452" i="21"/>
  <c r="L452" i="21"/>
  <c r="M454" i="26" s="1"/>
  <c r="P452" i="21"/>
  <c r="Q454" i="26" s="1"/>
  <c r="T452" i="21"/>
  <c r="U454" i="26" s="1"/>
  <c r="C453" i="21"/>
  <c r="D455" i="26" s="1"/>
  <c r="G453" i="21"/>
  <c r="K453" i="21"/>
  <c r="L455" i="26" s="1"/>
  <c r="O453" i="21"/>
  <c r="P455" i="26" s="1"/>
  <c r="S453" i="21"/>
  <c r="T455" i="26" s="1"/>
  <c r="B454" i="21"/>
  <c r="C456" i="26" s="1"/>
  <c r="F454" i="21"/>
  <c r="G456" i="26" s="1"/>
  <c r="J454" i="21"/>
  <c r="K456" i="26" s="1"/>
  <c r="N454" i="21"/>
  <c r="R454" i="21"/>
  <c r="S456" i="26" s="1"/>
  <c r="V454" i="21"/>
  <c r="W456" i="26" s="1"/>
  <c r="E455" i="21"/>
  <c r="F457" i="26" s="1"/>
  <c r="I455" i="21"/>
  <c r="M455" i="21"/>
  <c r="Q455" i="21"/>
  <c r="R457" i="26" s="1"/>
  <c r="U455" i="21"/>
  <c r="V457" i="26" s="1"/>
  <c r="D456" i="21"/>
  <c r="E458" i="26" s="1"/>
  <c r="H456" i="21"/>
  <c r="L456" i="21"/>
  <c r="M458" i="26" s="1"/>
  <c r="P456" i="21"/>
  <c r="Q458" i="26" s="1"/>
  <c r="T456" i="21"/>
  <c r="U458" i="26" s="1"/>
  <c r="C457" i="21"/>
  <c r="D459" i="26" s="1"/>
  <c r="G457" i="21"/>
  <c r="K457" i="21"/>
  <c r="L459" i="26" s="1"/>
  <c r="O457" i="21"/>
  <c r="P459" i="26" s="1"/>
  <c r="S457" i="21"/>
  <c r="T459" i="26" s="1"/>
  <c r="B458" i="21"/>
  <c r="C460" i="26" s="1"/>
  <c r="F458" i="21"/>
  <c r="G460" i="26" s="1"/>
  <c r="J458" i="21"/>
  <c r="K460" i="26" s="1"/>
  <c r="N458" i="21"/>
  <c r="R458" i="21"/>
  <c r="S460" i="26" s="1"/>
  <c r="V458" i="21"/>
  <c r="W460" i="26" s="1"/>
  <c r="E459" i="21"/>
  <c r="F461" i="26" s="1"/>
  <c r="I459" i="21"/>
  <c r="M459" i="21"/>
  <c r="Q459" i="21"/>
  <c r="R461" i="26" s="1"/>
  <c r="U459" i="21"/>
  <c r="V461" i="26" s="1"/>
  <c r="D460" i="21"/>
  <c r="E462" i="26" s="1"/>
  <c r="H460" i="21"/>
  <c r="L460" i="21"/>
  <c r="M462" i="26" s="1"/>
  <c r="P460" i="21"/>
  <c r="Q462" i="26" s="1"/>
  <c r="T460" i="21"/>
  <c r="U462" i="26" s="1"/>
  <c r="C461" i="21"/>
  <c r="D463" i="26" s="1"/>
  <c r="G461" i="21"/>
  <c r="K461" i="21"/>
  <c r="L463" i="26" s="1"/>
  <c r="O461" i="21"/>
  <c r="P463" i="26" s="1"/>
  <c r="S461" i="21"/>
  <c r="T463" i="26" s="1"/>
  <c r="B462" i="21"/>
  <c r="C464" i="26" s="1"/>
  <c r="F462" i="21"/>
  <c r="G464" i="26" s="1"/>
  <c r="J462" i="21"/>
  <c r="K464" i="26" s="1"/>
  <c r="N462" i="21"/>
  <c r="R462" i="21"/>
  <c r="S464" i="26" s="1"/>
  <c r="V462" i="21"/>
  <c r="W464" i="26" s="1"/>
  <c r="E463" i="21"/>
  <c r="F465" i="26" s="1"/>
  <c r="I463" i="21"/>
  <c r="M463" i="21"/>
  <c r="Q463" i="21"/>
  <c r="R465" i="26" s="1"/>
  <c r="U463" i="21"/>
  <c r="V465" i="26" s="1"/>
  <c r="D464" i="21"/>
  <c r="E466" i="26" s="1"/>
  <c r="H464" i="21"/>
  <c r="L464" i="21"/>
  <c r="M466" i="26" s="1"/>
  <c r="P464" i="21"/>
  <c r="Q466" i="26" s="1"/>
  <c r="T464" i="21"/>
  <c r="U466" i="26" s="1"/>
  <c r="C465" i="21"/>
  <c r="D467" i="26" s="1"/>
  <c r="G465" i="21"/>
  <c r="K465" i="21"/>
  <c r="L467" i="26" s="1"/>
  <c r="O465" i="21"/>
  <c r="P467" i="26" s="1"/>
  <c r="S465" i="21"/>
  <c r="T467" i="26" s="1"/>
  <c r="B466" i="21"/>
  <c r="C468" i="26" s="1"/>
  <c r="F466" i="21"/>
  <c r="G468" i="26" s="1"/>
  <c r="J466" i="21"/>
  <c r="K468" i="26" s="1"/>
  <c r="N466" i="21"/>
  <c r="R466" i="21"/>
  <c r="S468" i="26" s="1"/>
  <c r="V466" i="21"/>
  <c r="W468" i="26" s="1"/>
  <c r="E467" i="21"/>
  <c r="F469" i="26" s="1"/>
  <c r="I467" i="21"/>
  <c r="M467" i="21"/>
  <c r="Q467" i="21"/>
  <c r="R469" i="26" s="1"/>
  <c r="U467" i="21"/>
  <c r="V469" i="26" s="1"/>
  <c r="D468" i="21"/>
  <c r="E470" i="26" s="1"/>
  <c r="H468" i="21"/>
  <c r="L468" i="21"/>
  <c r="M470" i="26" s="1"/>
  <c r="P468" i="21"/>
  <c r="Q470" i="26" s="1"/>
  <c r="T468" i="21"/>
  <c r="U470" i="26" s="1"/>
  <c r="C469" i="21"/>
  <c r="D471" i="26" s="1"/>
  <c r="G469" i="21"/>
  <c r="K469" i="21"/>
  <c r="L471" i="26" s="1"/>
  <c r="O469" i="21"/>
  <c r="P471" i="26" s="1"/>
  <c r="S469" i="21"/>
  <c r="T471" i="26" s="1"/>
  <c r="B470" i="21"/>
  <c r="C472" i="26" s="1"/>
  <c r="F470" i="21"/>
  <c r="G472" i="26" s="1"/>
  <c r="J470" i="21"/>
  <c r="K472" i="26" s="1"/>
  <c r="N470" i="21"/>
  <c r="R470" i="21"/>
  <c r="S472" i="26" s="1"/>
  <c r="V470" i="21"/>
  <c r="W472" i="26" s="1"/>
  <c r="E471" i="21"/>
  <c r="F473" i="26" s="1"/>
  <c r="I471" i="21"/>
  <c r="M471" i="21"/>
  <c r="Q471" i="21"/>
  <c r="R473" i="26" s="1"/>
  <c r="U471" i="21"/>
  <c r="V473" i="26" s="1"/>
  <c r="D472" i="21"/>
  <c r="E474" i="26" s="1"/>
  <c r="H472" i="21"/>
  <c r="L472" i="21"/>
  <c r="M474" i="26" s="1"/>
  <c r="P472" i="21"/>
  <c r="Q474" i="26" s="1"/>
  <c r="T472" i="21"/>
  <c r="U474" i="26" s="1"/>
  <c r="C473" i="21"/>
  <c r="D475" i="26" s="1"/>
  <c r="G473" i="21"/>
  <c r="K473" i="21"/>
  <c r="L475" i="26" s="1"/>
  <c r="O473" i="21"/>
  <c r="P475" i="26" s="1"/>
  <c r="S473" i="21"/>
  <c r="T475" i="26" s="1"/>
  <c r="B474" i="21"/>
  <c r="C476" i="26" s="1"/>
  <c r="F474" i="21"/>
  <c r="G476" i="26" s="1"/>
  <c r="J474" i="21"/>
  <c r="K476" i="26" s="1"/>
  <c r="N474" i="21"/>
  <c r="R474" i="21"/>
  <c r="S476" i="26" s="1"/>
  <c r="V474" i="21"/>
  <c r="W476" i="26" s="1"/>
  <c r="E475" i="21"/>
  <c r="F477" i="26" s="1"/>
  <c r="I475" i="21"/>
  <c r="M475" i="21"/>
  <c r="Q475" i="21"/>
  <c r="R477" i="26" s="1"/>
  <c r="U475" i="21"/>
  <c r="V477" i="26" s="1"/>
  <c r="D476" i="21"/>
  <c r="E478" i="26" s="1"/>
  <c r="H476" i="21"/>
  <c r="L476" i="21"/>
  <c r="M478" i="26" s="1"/>
  <c r="P476" i="21"/>
  <c r="Q478" i="26" s="1"/>
  <c r="T476" i="21"/>
  <c r="U478" i="26" s="1"/>
  <c r="C477" i="21"/>
  <c r="D479" i="26" s="1"/>
  <c r="G477" i="21"/>
  <c r="K477" i="21"/>
  <c r="L479" i="26" s="1"/>
  <c r="O477" i="21"/>
  <c r="P479" i="26" s="1"/>
  <c r="S477" i="21"/>
  <c r="T479" i="26" s="1"/>
  <c r="B478" i="21"/>
  <c r="C480" i="26" s="1"/>
  <c r="F478" i="21"/>
  <c r="G480" i="26" s="1"/>
  <c r="J478" i="21"/>
  <c r="K480" i="26" s="1"/>
  <c r="N478" i="21"/>
  <c r="R478" i="21"/>
  <c r="S480" i="26" s="1"/>
  <c r="V478" i="21"/>
  <c r="W480" i="26" s="1"/>
  <c r="E479" i="21"/>
  <c r="F481" i="26" s="1"/>
  <c r="I479" i="21"/>
  <c r="M479" i="21"/>
  <c r="Q479" i="21"/>
  <c r="R481" i="26" s="1"/>
  <c r="U479" i="21"/>
  <c r="V481" i="26" s="1"/>
  <c r="D480" i="21"/>
  <c r="E482" i="26" s="1"/>
  <c r="H480" i="21"/>
  <c r="L480" i="21"/>
  <c r="M482" i="26" s="1"/>
  <c r="P480" i="21"/>
  <c r="Q482" i="26" s="1"/>
  <c r="T480" i="21"/>
  <c r="U482" i="26" s="1"/>
  <c r="C481" i="21"/>
  <c r="D483" i="26" s="1"/>
  <c r="G481" i="21"/>
  <c r="K481" i="21"/>
  <c r="L483" i="26" s="1"/>
  <c r="O481" i="21"/>
  <c r="P483" i="26" s="1"/>
  <c r="S481" i="21"/>
  <c r="T483" i="26" s="1"/>
  <c r="B482" i="21"/>
  <c r="C484" i="26" s="1"/>
  <c r="F482" i="21"/>
  <c r="G484" i="26" s="1"/>
  <c r="J482" i="21"/>
  <c r="K484" i="26" s="1"/>
  <c r="N482" i="21"/>
  <c r="R482" i="21"/>
  <c r="S484" i="26" s="1"/>
  <c r="V482" i="21"/>
  <c r="W484" i="26" s="1"/>
  <c r="E483" i="21"/>
  <c r="F485" i="26" s="1"/>
  <c r="I483" i="21"/>
  <c r="M483" i="21"/>
  <c r="Q483" i="21"/>
  <c r="R485" i="26" s="1"/>
  <c r="U483" i="21"/>
  <c r="V485" i="26" s="1"/>
  <c r="D484" i="21"/>
  <c r="E486" i="26" s="1"/>
  <c r="H484" i="21"/>
  <c r="L484" i="21"/>
  <c r="M486" i="26" s="1"/>
  <c r="P484" i="21"/>
  <c r="Q486" i="26" s="1"/>
  <c r="T484" i="21"/>
  <c r="U486" i="26" s="1"/>
  <c r="C485" i="21"/>
  <c r="D487" i="26" s="1"/>
  <c r="G485" i="21"/>
  <c r="K485" i="21"/>
  <c r="L487" i="26" s="1"/>
  <c r="O485" i="21"/>
  <c r="P487" i="26" s="1"/>
  <c r="S485" i="21"/>
  <c r="T487" i="26" s="1"/>
  <c r="B486" i="21"/>
  <c r="C488" i="26" s="1"/>
  <c r="F486" i="21"/>
  <c r="G488" i="26" s="1"/>
  <c r="J486" i="21"/>
  <c r="K488" i="26" s="1"/>
  <c r="N486" i="21"/>
  <c r="R486" i="21"/>
  <c r="S488" i="26" s="1"/>
  <c r="V486" i="21"/>
  <c r="W488" i="26" s="1"/>
  <c r="E487" i="21"/>
  <c r="F489" i="26" s="1"/>
  <c r="I487" i="21"/>
  <c r="M487" i="21"/>
  <c r="Q487" i="21"/>
  <c r="R489" i="26" s="1"/>
  <c r="U487" i="21"/>
  <c r="V489" i="26" s="1"/>
  <c r="D488" i="21"/>
  <c r="E490" i="26" s="1"/>
  <c r="H488" i="21"/>
  <c r="L488" i="21"/>
  <c r="M490" i="26" s="1"/>
  <c r="P488" i="21"/>
  <c r="Q490" i="26" s="1"/>
  <c r="T488" i="21"/>
  <c r="U490" i="26" s="1"/>
  <c r="C489" i="21"/>
  <c r="D491" i="26" s="1"/>
  <c r="G489" i="21"/>
  <c r="K489" i="21"/>
  <c r="L491" i="26" s="1"/>
  <c r="O489" i="21"/>
  <c r="P491" i="26" s="1"/>
  <c r="S489" i="21"/>
  <c r="T491" i="26" s="1"/>
  <c r="B490" i="21"/>
  <c r="C492" i="26" s="1"/>
  <c r="F490" i="21"/>
  <c r="G492" i="26" s="1"/>
  <c r="J490" i="21"/>
  <c r="K492" i="26" s="1"/>
  <c r="N490" i="21"/>
  <c r="R490" i="21"/>
  <c r="S492" i="26" s="1"/>
  <c r="V490" i="21"/>
  <c r="W492" i="26" s="1"/>
  <c r="E491" i="21"/>
  <c r="F493" i="26" s="1"/>
  <c r="I491" i="21"/>
  <c r="M491" i="21"/>
  <c r="Q491" i="21"/>
  <c r="R493" i="26" s="1"/>
  <c r="U491" i="21"/>
  <c r="V493" i="26" s="1"/>
  <c r="D492" i="21"/>
  <c r="E494" i="26" s="1"/>
  <c r="H492" i="21"/>
  <c r="L492" i="21"/>
  <c r="M494" i="26" s="1"/>
  <c r="P492" i="21"/>
  <c r="Q494" i="26" s="1"/>
  <c r="T492" i="21"/>
  <c r="U494" i="26" s="1"/>
  <c r="C493" i="21"/>
  <c r="D495" i="26" s="1"/>
  <c r="G493" i="21"/>
  <c r="K493" i="21"/>
  <c r="L495" i="26" s="1"/>
  <c r="O493" i="21"/>
  <c r="P495" i="26" s="1"/>
  <c r="S493" i="21"/>
  <c r="T495" i="26" s="1"/>
  <c r="B494" i="21"/>
  <c r="C496" i="26" s="1"/>
  <c r="F494" i="21"/>
  <c r="G496" i="26" s="1"/>
  <c r="J494" i="21"/>
  <c r="K496" i="26" s="1"/>
  <c r="N494" i="21"/>
  <c r="R494" i="21"/>
  <c r="S496" i="26" s="1"/>
  <c r="V494" i="21"/>
  <c r="W496" i="26" s="1"/>
  <c r="E495" i="21"/>
  <c r="F497" i="26" s="1"/>
  <c r="I495" i="21"/>
  <c r="M495" i="21"/>
  <c r="Q495" i="21"/>
  <c r="R497" i="26" s="1"/>
  <c r="U495" i="21"/>
  <c r="V497" i="26" s="1"/>
  <c r="D496" i="21"/>
  <c r="E498" i="26" s="1"/>
  <c r="H496" i="21"/>
  <c r="L496" i="21"/>
  <c r="M498" i="26" s="1"/>
  <c r="P496" i="21"/>
  <c r="Q498" i="26" s="1"/>
  <c r="T496" i="21"/>
  <c r="U498" i="26" s="1"/>
  <c r="C497" i="21"/>
  <c r="D499" i="26" s="1"/>
  <c r="G497" i="21"/>
  <c r="K497" i="21"/>
  <c r="L499" i="26" s="1"/>
  <c r="O497" i="21"/>
  <c r="P499" i="26" s="1"/>
  <c r="S497" i="21"/>
  <c r="T499" i="26" s="1"/>
  <c r="B498" i="21"/>
  <c r="C500" i="26" s="1"/>
  <c r="F498" i="21"/>
  <c r="G500" i="26" s="1"/>
  <c r="J498" i="21"/>
  <c r="K500" i="26" s="1"/>
  <c r="N498" i="21"/>
  <c r="R498" i="21"/>
  <c r="S500" i="26" s="1"/>
  <c r="V498" i="21"/>
  <c r="W500" i="26" s="1"/>
  <c r="E499" i="21"/>
  <c r="F501" i="26" s="1"/>
  <c r="I499" i="21"/>
  <c r="M499" i="21"/>
  <c r="Q499" i="21"/>
  <c r="U499" i="21"/>
  <c r="D500" i="21"/>
  <c r="E502" i="26" s="1"/>
  <c r="H500" i="21"/>
  <c r="L500" i="21"/>
  <c r="M502" i="26" s="1"/>
  <c r="P500" i="21"/>
  <c r="Q502" i="26" s="1"/>
  <c r="T500" i="21"/>
  <c r="U502" i="26" s="1"/>
  <c r="C501" i="21"/>
  <c r="D503" i="26" s="1"/>
  <c r="G501" i="21"/>
  <c r="K501" i="21"/>
  <c r="L503" i="26" s="1"/>
  <c r="O501" i="21"/>
  <c r="P503" i="26" s="1"/>
  <c r="S501" i="21"/>
  <c r="T503" i="26" s="1"/>
  <c r="B502" i="21"/>
  <c r="C504" i="26" s="1"/>
  <c r="F502" i="21"/>
  <c r="G504" i="26" s="1"/>
  <c r="J502" i="21"/>
  <c r="K504" i="26" s="1"/>
  <c r="N502" i="21"/>
  <c r="R502" i="21"/>
  <c r="S504" i="26" s="1"/>
  <c r="V502" i="21"/>
  <c r="W504" i="26" s="1"/>
  <c r="E503" i="21"/>
  <c r="F505" i="26" s="1"/>
  <c r="I503" i="21"/>
  <c r="M503" i="21"/>
  <c r="Q503" i="21"/>
  <c r="R505" i="26" s="1"/>
  <c r="U503" i="21"/>
  <c r="V505" i="26" s="1"/>
  <c r="D504" i="21"/>
  <c r="E506" i="26" s="1"/>
  <c r="H504" i="21"/>
  <c r="L504" i="21"/>
  <c r="M506" i="26" s="1"/>
  <c r="P504" i="21"/>
  <c r="Q506" i="26" s="1"/>
  <c r="T504" i="21"/>
  <c r="U506" i="26" s="1"/>
  <c r="C418" i="21"/>
  <c r="D420" i="26" s="1"/>
  <c r="C419" i="21"/>
  <c r="D421" i="26" s="1"/>
  <c r="S419" i="21"/>
  <c r="T421" i="26" s="1"/>
  <c r="N420" i="21"/>
  <c r="I421" i="21"/>
  <c r="D422" i="21"/>
  <c r="E424" i="26" s="1"/>
  <c r="T422" i="21"/>
  <c r="U424" i="26" s="1"/>
  <c r="O423" i="21"/>
  <c r="P425" i="26" s="1"/>
  <c r="J424" i="21"/>
  <c r="K426" i="26" s="1"/>
  <c r="E425" i="21"/>
  <c r="F427" i="26" s="1"/>
  <c r="U425" i="21"/>
  <c r="V427" i="26" s="1"/>
  <c r="P426" i="21"/>
  <c r="Q428" i="26" s="1"/>
  <c r="K427" i="21"/>
  <c r="L429" i="26" s="1"/>
  <c r="F428" i="21"/>
  <c r="G430" i="26" s="1"/>
  <c r="V428" i="21"/>
  <c r="W430" i="26" s="1"/>
  <c r="Q429" i="21"/>
  <c r="R431" i="26" s="1"/>
  <c r="L430" i="21"/>
  <c r="M432" i="26" s="1"/>
  <c r="G431" i="21"/>
  <c r="B432" i="21"/>
  <c r="C434" i="26" s="1"/>
  <c r="R432" i="21"/>
  <c r="S434" i="26" s="1"/>
  <c r="M433" i="21"/>
  <c r="H434" i="21"/>
  <c r="U434" i="21"/>
  <c r="V436" i="26" s="1"/>
  <c r="H435" i="21"/>
  <c r="P435" i="21"/>
  <c r="Q437" i="26" s="1"/>
  <c r="C436" i="21"/>
  <c r="D438" i="26" s="1"/>
  <c r="K436" i="21"/>
  <c r="L438" i="26" s="1"/>
  <c r="S436" i="21"/>
  <c r="T438" i="26" s="1"/>
  <c r="F437" i="21"/>
  <c r="G439" i="26" s="1"/>
  <c r="N437" i="21"/>
  <c r="V437" i="21"/>
  <c r="W439" i="26" s="1"/>
  <c r="I438" i="21"/>
  <c r="Q438" i="21"/>
  <c r="R440" i="26" s="1"/>
  <c r="D439" i="21"/>
  <c r="E441" i="26" s="1"/>
  <c r="L439" i="21"/>
  <c r="M441" i="26" s="1"/>
  <c r="S439" i="21"/>
  <c r="T441" i="26" s="1"/>
  <c r="C440" i="21"/>
  <c r="D442" i="26" s="1"/>
  <c r="H440" i="21"/>
  <c r="M440" i="21"/>
  <c r="Q440" i="21"/>
  <c r="R442" i="26" s="1"/>
  <c r="U440" i="21"/>
  <c r="V442" i="26" s="1"/>
  <c r="D441" i="21"/>
  <c r="E443" i="26" s="1"/>
  <c r="H441" i="21"/>
  <c r="L441" i="21"/>
  <c r="M443" i="26" s="1"/>
  <c r="P441" i="21"/>
  <c r="Q443" i="26" s="1"/>
  <c r="T441" i="21"/>
  <c r="U443" i="26" s="1"/>
  <c r="C442" i="21"/>
  <c r="D444" i="26" s="1"/>
  <c r="G442" i="21"/>
  <c r="K442" i="21"/>
  <c r="L444" i="26" s="1"/>
  <c r="O442" i="21"/>
  <c r="P444" i="26" s="1"/>
  <c r="S442" i="21"/>
  <c r="T444" i="26" s="1"/>
  <c r="B443" i="21"/>
  <c r="C445" i="26" s="1"/>
  <c r="F443" i="21"/>
  <c r="G445" i="26" s="1"/>
  <c r="J443" i="21"/>
  <c r="K445" i="26" s="1"/>
  <c r="N443" i="21"/>
  <c r="R443" i="21"/>
  <c r="S445" i="26" s="1"/>
  <c r="V443" i="21"/>
  <c r="W445" i="26" s="1"/>
  <c r="E444" i="21"/>
  <c r="F446" i="26" s="1"/>
  <c r="I444" i="21"/>
  <c r="M444" i="21"/>
  <c r="Q444" i="21"/>
  <c r="R446" i="26" s="1"/>
  <c r="U444" i="21"/>
  <c r="V446" i="26" s="1"/>
  <c r="D445" i="21"/>
  <c r="E447" i="26" s="1"/>
  <c r="H445" i="21"/>
  <c r="L445" i="21"/>
  <c r="M447" i="26" s="1"/>
  <c r="P445" i="21"/>
  <c r="Q447" i="26" s="1"/>
  <c r="T445" i="21"/>
  <c r="U447" i="26" s="1"/>
  <c r="C446" i="21"/>
  <c r="D448" i="26" s="1"/>
  <c r="G446" i="21"/>
  <c r="K446" i="21"/>
  <c r="L448" i="26" s="1"/>
  <c r="O446" i="21"/>
  <c r="P448" i="26" s="1"/>
  <c r="S446" i="21"/>
  <c r="T448" i="26" s="1"/>
  <c r="B447" i="21"/>
  <c r="C449" i="26" s="1"/>
  <c r="F447" i="21"/>
  <c r="G449" i="26" s="1"/>
  <c r="J447" i="21"/>
  <c r="K449" i="26" s="1"/>
  <c r="N447" i="21"/>
  <c r="R447" i="21"/>
  <c r="S449" i="26" s="1"/>
  <c r="V447" i="21"/>
  <c r="W449" i="26" s="1"/>
  <c r="E448" i="21"/>
  <c r="F450" i="26" s="1"/>
  <c r="I448" i="21"/>
  <c r="M448" i="21"/>
  <c r="Q448" i="21"/>
  <c r="R450" i="26" s="1"/>
  <c r="U448" i="21"/>
  <c r="V450" i="26" s="1"/>
  <c r="D449" i="21"/>
  <c r="E451" i="26" s="1"/>
  <c r="H449" i="21"/>
  <c r="L449" i="21"/>
  <c r="M451" i="26" s="1"/>
  <c r="P449" i="21"/>
  <c r="Q451" i="26" s="1"/>
  <c r="T449" i="21"/>
  <c r="U451" i="26" s="1"/>
  <c r="C450" i="21"/>
  <c r="D452" i="26" s="1"/>
  <c r="G450" i="21"/>
  <c r="K450" i="21"/>
  <c r="L452" i="26" s="1"/>
  <c r="O450" i="21"/>
  <c r="P452" i="26" s="1"/>
  <c r="S450" i="21"/>
  <c r="T452" i="26" s="1"/>
  <c r="B451" i="21"/>
  <c r="C453" i="26" s="1"/>
  <c r="F451" i="21"/>
  <c r="G453" i="26" s="1"/>
  <c r="J451" i="21"/>
  <c r="K453" i="26" s="1"/>
  <c r="N451" i="21"/>
  <c r="R451" i="21"/>
  <c r="S453" i="26" s="1"/>
  <c r="V451" i="21"/>
  <c r="W453" i="26" s="1"/>
  <c r="E452" i="21"/>
  <c r="F454" i="26" s="1"/>
  <c r="I452" i="21"/>
  <c r="M452" i="21"/>
  <c r="Q452" i="21"/>
  <c r="R454" i="26" s="1"/>
  <c r="U452" i="21"/>
  <c r="V454" i="26" s="1"/>
  <c r="D453" i="21"/>
  <c r="E455" i="26" s="1"/>
  <c r="H453" i="21"/>
  <c r="L453" i="21"/>
  <c r="M455" i="26" s="1"/>
  <c r="P453" i="21"/>
  <c r="Q455" i="26" s="1"/>
  <c r="T453" i="21"/>
  <c r="U455" i="26" s="1"/>
  <c r="C454" i="21"/>
  <c r="D456" i="26" s="1"/>
  <c r="G454" i="21"/>
  <c r="K454" i="21"/>
  <c r="L456" i="26" s="1"/>
  <c r="O454" i="21"/>
  <c r="P456" i="26" s="1"/>
  <c r="S454" i="21"/>
  <c r="T456" i="26" s="1"/>
  <c r="B455" i="21"/>
  <c r="C457" i="26" s="1"/>
  <c r="F455" i="21"/>
  <c r="G457" i="26" s="1"/>
  <c r="J455" i="21"/>
  <c r="K457" i="26" s="1"/>
  <c r="N455" i="21"/>
  <c r="R455" i="21"/>
  <c r="S457" i="26" s="1"/>
  <c r="V455" i="21"/>
  <c r="W457" i="26" s="1"/>
  <c r="E456" i="21"/>
  <c r="F458" i="26" s="1"/>
  <c r="I456" i="21"/>
  <c r="M456" i="21"/>
  <c r="Q456" i="21"/>
  <c r="R458" i="26" s="1"/>
  <c r="U456" i="21"/>
  <c r="V458" i="26" s="1"/>
  <c r="D457" i="21"/>
  <c r="E459" i="26" s="1"/>
  <c r="H457" i="21"/>
  <c r="L457" i="21"/>
  <c r="M459" i="26" s="1"/>
  <c r="P457" i="21"/>
  <c r="Q459" i="26" s="1"/>
  <c r="T457" i="21"/>
  <c r="U459" i="26" s="1"/>
  <c r="C458" i="21"/>
  <c r="D460" i="26" s="1"/>
  <c r="G458" i="21"/>
  <c r="K458" i="21"/>
  <c r="L460" i="26" s="1"/>
  <c r="O458" i="21"/>
  <c r="P460" i="26" s="1"/>
  <c r="S458" i="21"/>
  <c r="T460" i="26" s="1"/>
  <c r="B459" i="21"/>
  <c r="C461" i="26" s="1"/>
  <c r="F459" i="21"/>
  <c r="G461" i="26" s="1"/>
  <c r="J459" i="21"/>
  <c r="K461" i="26" s="1"/>
  <c r="N459" i="21"/>
  <c r="R459" i="21"/>
  <c r="S461" i="26" s="1"/>
  <c r="V459" i="21"/>
  <c r="W461" i="26" s="1"/>
  <c r="E460" i="21"/>
  <c r="F462" i="26" s="1"/>
  <c r="I460" i="21"/>
  <c r="M460" i="21"/>
  <c r="Q460" i="21"/>
  <c r="R462" i="26" s="1"/>
  <c r="U460" i="21"/>
  <c r="V462" i="26" s="1"/>
  <c r="D461" i="21"/>
  <c r="E463" i="26" s="1"/>
  <c r="H461" i="21"/>
  <c r="L461" i="21"/>
  <c r="M463" i="26" s="1"/>
  <c r="P461" i="21"/>
  <c r="Q463" i="26" s="1"/>
  <c r="T461" i="21"/>
  <c r="U463" i="26" s="1"/>
  <c r="C462" i="21"/>
  <c r="D464" i="26" s="1"/>
  <c r="G462" i="21"/>
  <c r="K462" i="21"/>
  <c r="L464" i="26" s="1"/>
  <c r="O462" i="21"/>
  <c r="P464" i="26" s="1"/>
  <c r="S462" i="21"/>
  <c r="T464" i="26" s="1"/>
  <c r="B463" i="21"/>
  <c r="C465" i="26" s="1"/>
  <c r="F463" i="21"/>
  <c r="G465" i="26" s="1"/>
  <c r="J463" i="21"/>
  <c r="K465" i="26" s="1"/>
  <c r="N463" i="21"/>
  <c r="R463" i="21"/>
  <c r="S465" i="26" s="1"/>
  <c r="V463" i="21"/>
  <c r="W465" i="26" s="1"/>
  <c r="E464" i="21"/>
  <c r="F466" i="26" s="1"/>
  <c r="I464" i="21"/>
  <c r="M464" i="21"/>
  <c r="Q464" i="21"/>
  <c r="R466" i="26" s="1"/>
  <c r="U464" i="21"/>
  <c r="V466" i="26" s="1"/>
  <c r="D465" i="21"/>
  <c r="E467" i="26" s="1"/>
  <c r="H465" i="21"/>
  <c r="L465" i="21"/>
  <c r="M467" i="26" s="1"/>
  <c r="P465" i="21"/>
  <c r="Q467" i="26" s="1"/>
  <c r="T465" i="21"/>
  <c r="U467" i="26" s="1"/>
  <c r="C466" i="21"/>
  <c r="D468" i="26" s="1"/>
  <c r="G466" i="21"/>
  <c r="K466" i="21"/>
  <c r="L468" i="26" s="1"/>
  <c r="O466" i="21"/>
  <c r="P468" i="26" s="1"/>
  <c r="S466" i="21"/>
  <c r="T468" i="26" s="1"/>
  <c r="B467" i="21"/>
  <c r="C469" i="26" s="1"/>
  <c r="F467" i="21"/>
  <c r="G469" i="26" s="1"/>
  <c r="J467" i="21"/>
  <c r="K469" i="26" s="1"/>
  <c r="N467" i="21"/>
  <c r="R467" i="21"/>
  <c r="S469" i="26" s="1"/>
  <c r="V467" i="21"/>
  <c r="W469" i="26" s="1"/>
  <c r="E468" i="21"/>
  <c r="F470" i="26" s="1"/>
  <c r="I468" i="21"/>
  <c r="M468" i="21"/>
  <c r="Q468" i="21"/>
  <c r="R470" i="26" s="1"/>
  <c r="U468" i="21"/>
  <c r="V470" i="26" s="1"/>
  <c r="D469" i="21"/>
  <c r="E471" i="26" s="1"/>
  <c r="H469" i="21"/>
  <c r="L469" i="21"/>
  <c r="M471" i="26" s="1"/>
  <c r="P469" i="21"/>
  <c r="Q471" i="26" s="1"/>
  <c r="T469" i="21"/>
  <c r="U471" i="26" s="1"/>
  <c r="C470" i="21"/>
  <c r="D472" i="26" s="1"/>
  <c r="G470" i="21"/>
  <c r="K470" i="21"/>
  <c r="L472" i="26" s="1"/>
  <c r="O470" i="21"/>
  <c r="P472" i="26" s="1"/>
  <c r="S470" i="21"/>
  <c r="T472" i="26" s="1"/>
  <c r="B471" i="21"/>
  <c r="C473" i="26" s="1"/>
  <c r="F471" i="21"/>
  <c r="G473" i="26" s="1"/>
  <c r="J471" i="21"/>
  <c r="K473" i="26" s="1"/>
  <c r="N471" i="21"/>
  <c r="R471" i="21"/>
  <c r="S473" i="26" s="1"/>
  <c r="V471" i="21"/>
  <c r="W473" i="26" s="1"/>
  <c r="E472" i="21"/>
  <c r="F474" i="26" s="1"/>
  <c r="I472" i="21"/>
  <c r="M472" i="21"/>
  <c r="Q472" i="21"/>
  <c r="R474" i="26" s="1"/>
  <c r="U472" i="21"/>
  <c r="V474" i="26" s="1"/>
  <c r="D473" i="21"/>
  <c r="E475" i="26" s="1"/>
  <c r="H473" i="21"/>
  <c r="L473" i="21"/>
  <c r="M475" i="26" s="1"/>
  <c r="P473" i="21"/>
  <c r="Q475" i="26" s="1"/>
  <c r="T473" i="21"/>
  <c r="U475" i="26" s="1"/>
  <c r="C474" i="21"/>
  <c r="D476" i="26" s="1"/>
  <c r="G474" i="21"/>
  <c r="K474" i="21"/>
  <c r="L476" i="26" s="1"/>
  <c r="O474" i="21"/>
  <c r="P476" i="26" s="1"/>
  <c r="S474" i="21"/>
  <c r="T476" i="26" s="1"/>
  <c r="B475" i="21"/>
  <c r="C477" i="26" s="1"/>
  <c r="F475" i="21"/>
  <c r="G477" i="26" s="1"/>
  <c r="J475" i="21"/>
  <c r="K477" i="26" s="1"/>
  <c r="N475" i="21"/>
  <c r="R475" i="21"/>
  <c r="S477" i="26" s="1"/>
  <c r="V475" i="21"/>
  <c r="W477" i="26" s="1"/>
  <c r="E476" i="21"/>
  <c r="F478" i="26" s="1"/>
  <c r="I476" i="21"/>
  <c r="M476" i="21"/>
  <c r="Q476" i="21"/>
  <c r="R478" i="26" s="1"/>
  <c r="U476" i="21"/>
  <c r="V478" i="26" s="1"/>
  <c r="D477" i="21"/>
  <c r="E479" i="26" s="1"/>
  <c r="H477" i="21"/>
  <c r="L477" i="21"/>
  <c r="M479" i="26" s="1"/>
  <c r="P477" i="21"/>
  <c r="Q479" i="26" s="1"/>
  <c r="T477" i="21"/>
  <c r="U479" i="26" s="1"/>
  <c r="C478" i="21"/>
  <c r="D480" i="26" s="1"/>
  <c r="G478" i="21"/>
  <c r="K478" i="21"/>
  <c r="L480" i="26" s="1"/>
  <c r="O478" i="21"/>
  <c r="P480" i="26" s="1"/>
  <c r="S478" i="21"/>
  <c r="T480" i="26" s="1"/>
  <c r="B479" i="21"/>
  <c r="C481" i="26" s="1"/>
  <c r="F479" i="21"/>
  <c r="G481" i="26" s="1"/>
  <c r="J479" i="21"/>
  <c r="K481" i="26" s="1"/>
  <c r="N479" i="21"/>
  <c r="R479" i="21"/>
  <c r="S481" i="26" s="1"/>
  <c r="V479" i="21"/>
  <c r="W481" i="26" s="1"/>
  <c r="E480" i="21"/>
  <c r="F482" i="26" s="1"/>
  <c r="I480" i="21"/>
  <c r="M480" i="21"/>
  <c r="Q480" i="21"/>
  <c r="R482" i="26" s="1"/>
  <c r="U480" i="21"/>
  <c r="V482" i="26" s="1"/>
  <c r="D481" i="21"/>
  <c r="E483" i="26" s="1"/>
  <c r="H481" i="21"/>
  <c r="L481" i="21"/>
  <c r="M483" i="26" s="1"/>
  <c r="P481" i="21"/>
  <c r="Q483" i="26" s="1"/>
  <c r="T481" i="21"/>
  <c r="U483" i="26" s="1"/>
  <c r="C482" i="21"/>
  <c r="D484" i="26" s="1"/>
  <c r="G482" i="21"/>
  <c r="K482" i="21"/>
  <c r="L484" i="26" s="1"/>
  <c r="O482" i="21"/>
  <c r="P484" i="26" s="1"/>
  <c r="S482" i="21"/>
  <c r="T484" i="26" s="1"/>
  <c r="B483" i="21"/>
  <c r="C485" i="26" s="1"/>
  <c r="F483" i="21"/>
  <c r="G485" i="26" s="1"/>
  <c r="J483" i="21"/>
  <c r="K485" i="26" s="1"/>
  <c r="N483" i="21"/>
  <c r="R483" i="21"/>
  <c r="S485" i="26" s="1"/>
  <c r="V483" i="21"/>
  <c r="W485" i="26" s="1"/>
  <c r="E484" i="21"/>
  <c r="F486" i="26" s="1"/>
  <c r="I484" i="21"/>
  <c r="M484" i="21"/>
  <c r="Q484" i="21"/>
  <c r="R486" i="26" s="1"/>
  <c r="U484" i="21"/>
  <c r="V486" i="26" s="1"/>
  <c r="D485" i="21"/>
  <c r="E487" i="26" s="1"/>
  <c r="H485" i="21"/>
  <c r="L485" i="21"/>
  <c r="M487" i="26" s="1"/>
  <c r="P485" i="21"/>
  <c r="Q487" i="26" s="1"/>
  <c r="T485" i="21"/>
  <c r="U487" i="26" s="1"/>
  <c r="C486" i="21"/>
  <c r="D488" i="26" s="1"/>
  <c r="G486" i="21"/>
  <c r="K486" i="21"/>
  <c r="L488" i="26" s="1"/>
  <c r="O486" i="21"/>
  <c r="P488" i="26" s="1"/>
  <c r="S486" i="21"/>
  <c r="T488" i="26" s="1"/>
  <c r="B487" i="21"/>
  <c r="C489" i="26" s="1"/>
  <c r="F487" i="21"/>
  <c r="G489" i="26" s="1"/>
  <c r="J487" i="21"/>
  <c r="K489" i="26" s="1"/>
  <c r="N487" i="21"/>
  <c r="R487" i="21"/>
  <c r="S489" i="26" s="1"/>
  <c r="V487" i="21"/>
  <c r="W489" i="26" s="1"/>
  <c r="E488" i="21"/>
  <c r="F490" i="26" s="1"/>
  <c r="I488" i="21"/>
  <c r="M488" i="21"/>
  <c r="Q488" i="21"/>
  <c r="R490" i="26" s="1"/>
  <c r="U488" i="21"/>
  <c r="V490" i="26" s="1"/>
  <c r="D489" i="21"/>
  <c r="E491" i="26" s="1"/>
  <c r="H489" i="21"/>
  <c r="L489" i="21"/>
  <c r="M491" i="26" s="1"/>
  <c r="P489" i="21"/>
  <c r="Q491" i="26" s="1"/>
  <c r="T489" i="21"/>
  <c r="U491" i="26" s="1"/>
  <c r="C490" i="21"/>
  <c r="D492" i="26" s="1"/>
  <c r="G490" i="21"/>
  <c r="K490" i="21"/>
  <c r="L492" i="26" s="1"/>
  <c r="O490" i="21"/>
  <c r="P492" i="26" s="1"/>
  <c r="S490" i="21"/>
  <c r="T492" i="26" s="1"/>
  <c r="B491" i="21"/>
  <c r="C493" i="26" s="1"/>
  <c r="F491" i="21"/>
  <c r="G493" i="26" s="1"/>
  <c r="J491" i="21"/>
  <c r="K493" i="26" s="1"/>
  <c r="N491" i="21"/>
  <c r="R491" i="21"/>
  <c r="S493" i="26" s="1"/>
  <c r="V491" i="21"/>
  <c r="W493" i="26" s="1"/>
  <c r="E492" i="21"/>
  <c r="F494" i="26" s="1"/>
  <c r="I492" i="21"/>
  <c r="M492" i="21"/>
  <c r="Q492" i="21"/>
  <c r="R494" i="26" s="1"/>
  <c r="U492" i="21"/>
  <c r="V494" i="26" s="1"/>
  <c r="D493" i="21"/>
  <c r="E495" i="26" s="1"/>
  <c r="H493" i="21"/>
  <c r="L493" i="21"/>
  <c r="M495" i="26" s="1"/>
  <c r="P493" i="21"/>
  <c r="Q495" i="26" s="1"/>
  <c r="T493" i="21"/>
  <c r="U495" i="26" s="1"/>
  <c r="C494" i="21"/>
  <c r="D496" i="26" s="1"/>
  <c r="G494" i="21"/>
  <c r="K494" i="21"/>
  <c r="L496" i="26" s="1"/>
  <c r="O494" i="21"/>
  <c r="P496" i="26" s="1"/>
  <c r="S494" i="21"/>
  <c r="T496" i="26" s="1"/>
  <c r="B495" i="21"/>
  <c r="C497" i="26" s="1"/>
  <c r="F495" i="21"/>
  <c r="G497" i="26" s="1"/>
  <c r="J495" i="21"/>
  <c r="K497" i="26" s="1"/>
  <c r="N495" i="21"/>
  <c r="R495" i="21"/>
  <c r="S497" i="26" s="1"/>
  <c r="V495" i="21"/>
  <c r="W497" i="26" s="1"/>
  <c r="E496" i="21"/>
  <c r="F498" i="26" s="1"/>
  <c r="I496" i="21"/>
  <c r="M496" i="21"/>
  <c r="Q496" i="21"/>
  <c r="R498" i="26" s="1"/>
  <c r="U496" i="21"/>
  <c r="V498" i="26" s="1"/>
  <c r="D497" i="21"/>
  <c r="E499" i="26" s="1"/>
  <c r="H497" i="21"/>
  <c r="L497" i="21"/>
  <c r="M499" i="26" s="1"/>
  <c r="P497" i="21"/>
  <c r="Q499" i="26" s="1"/>
  <c r="T497" i="21"/>
  <c r="U499" i="26" s="1"/>
  <c r="C498" i="21"/>
  <c r="D500" i="26" s="1"/>
  <c r="G498" i="21"/>
  <c r="K498" i="21"/>
  <c r="L500" i="26" s="1"/>
  <c r="O498" i="21"/>
  <c r="P500" i="26" s="1"/>
  <c r="S498" i="21"/>
  <c r="T500" i="26" s="1"/>
  <c r="B499" i="21"/>
  <c r="C501" i="26" s="1"/>
  <c r="F499" i="21"/>
  <c r="G501" i="26" s="1"/>
  <c r="J499" i="21"/>
  <c r="K501" i="26" s="1"/>
  <c r="N499" i="21"/>
  <c r="R499" i="21"/>
  <c r="V499" i="21"/>
  <c r="E500" i="21"/>
  <c r="F502" i="26" s="1"/>
  <c r="I500" i="21"/>
  <c r="M500" i="21"/>
  <c r="Q500" i="21"/>
  <c r="R502" i="26" s="1"/>
  <c r="U500" i="21"/>
  <c r="V502" i="26" s="1"/>
  <c r="D501" i="21"/>
  <c r="E503" i="26" s="1"/>
  <c r="H501" i="21"/>
  <c r="L501" i="21"/>
  <c r="M503" i="26" s="1"/>
  <c r="P501" i="21"/>
  <c r="Q503" i="26" s="1"/>
  <c r="T501" i="21"/>
  <c r="U503" i="26" s="1"/>
  <c r="C502" i="21"/>
  <c r="D504" i="26" s="1"/>
  <c r="G502" i="21"/>
  <c r="K502" i="21"/>
  <c r="L504" i="26" s="1"/>
  <c r="O502" i="21"/>
  <c r="P504" i="26" s="1"/>
  <c r="S502" i="21"/>
  <c r="T504" i="26" s="1"/>
  <c r="B503" i="21"/>
  <c r="C505" i="26" s="1"/>
  <c r="F503" i="21"/>
  <c r="G505" i="26" s="1"/>
  <c r="J503" i="21"/>
  <c r="K505" i="26" s="1"/>
  <c r="N503" i="21"/>
  <c r="R503" i="21"/>
  <c r="S505" i="26" s="1"/>
  <c r="V503" i="21"/>
  <c r="W505" i="26" s="1"/>
  <c r="E504" i="21"/>
  <c r="F506" i="26" s="1"/>
  <c r="I504" i="21"/>
  <c r="M504" i="21"/>
  <c r="Q504" i="21"/>
  <c r="R506" i="26" s="1"/>
  <c r="U504" i="21"/>
  <c r="V506" i="26" s="1"/>
  <c r="H418" i="21"/>
  <c r="G419" i="21"/>
  <c r="B420" i="21"/>
  <c r="C422" i="26" s="1"/>
  <c r="R420" i="21"/>
  <c r="S422" i="26" s="1"/>
  <c r="M421" i="21"/>
  <c r="H422" i="21"/>
  <c r="C423" i="21"/>
  <c r="D425" i="26" s="1"/>
  <c r="S423" i="21"/>
  <c r="T425" i="26" s="1"/>
  <c r="N424" i="21"/>
  <c r="I425" i="21"/>
  <c r="D426" i="21"/>
  <c r="E428" i="26" s="1"/>
  <c r="T426" i="21"/>
  <c r="U428" i="26" s="1"/>
  <c r="O427" i="21"/>
  <c r="P429" i="26" s="1"/>
  <c r="J428" i="21"/>
  <c r="K430" i="26" s="1"/>
  <c r="E429" i="21"/>
  <c r="F431" i="26" s="1"/>
  <c r="U429" i="21"/>
  <c r="V431" i="26" s="1"/>
  <c r="P430" i="21"/>
  <c r="Q432" i="26" s="1"/>
  <c r="K431" i="21"/>
  <c r="L433" i="26" s="1"/>
  <c r="F432" i="21"/>
  <c r="G434" i="26" s="1"/>
  <c r="V432" i="21"/>
  <c r="W434" i="26" s="1"/>
  <c r="Q433" i="21"/>
  <c r="R435" i="26" s="1"/>
  <c r="L434" i="21"/>
  <c r="M436" i="26" s="1"/>
  <c r="C435" i="21"/>
  <c r="D437" i="26" s="1"/>
  <c r="K435" i="21"/>
  <c r="L437" i="26" s="1"/>
  <c r="S435" i="21"/>
  <c r="T437" i="26" s="1"/>
  <c r="F436" i="21"/>
  <c r="G438" i="26" s="1"/>
  <c r="N436" i="21"/>
  <c r="V436" i="21"/>
  <c r="W438" i="26" s="1"/>
  <c r="I437" i="21"/>
  <c r="Q437" i="21"/>
  <c r="R439" i="26" s="1"/>
  <c r="D438" i="21"/>
  <c r="E440" i="26" s="1"/>
  <c r="L438" i="21"/>
  <c r="M440" i="26" s="1"/>
  <c r="T438" i="21"/>
  <c r="U440" i="26" s="1"/>
  <c r="G439" i="21"/>
  <c r="O439" i="21"/>
  <c r="P441" i="26" s="1"/>
  <c r="T439" i="21"/>
  <c r="U441" i="26" s="1"/>
  <c r="D440" i="21"/>
  <c r="E442" i="26" s="1"/>
  <c r="J440" i="21"/>
  <c r="K442" i="26" s="1"/>
  <c r="N440" i="21"/>
  <c r="R440" i="21"/>
  <c r="S442" i="26" s="1"/>
  <c r="V440" i="21"/>
  <c r="W442" i="26" s="1"/>
  <c r="E441" i="21"/>
  <c r="F443" i="26" s="1"/>
  <c r="I441" i="21"/>
  <c r="M441" i="21"/>
  <c r="Q441" i="21"/>
  <c r="R443" i="26" s="1"/>
  <c r="U441" i="21"/>
  <c r="V443" i="26" s="1"/>
  <c r="D442" i="21"/>
  <c r="E444" i="26" s="1"/>
  <c r="H442" i="21"/>
  <c r="L442" i="21"/>
  <c r="M444" i="26" s="1"/>
  <c r="P442" i="21"/>
  <c r="Q444" i="26" s="1"/>
  <c r="T442" i="21"/>
  <c r="U444" i="26" s="1"/>
  <c r="C443" i="21"/>
  <c r="D445" i="26" s="1"/>
  <c r="G443" i="21"/>
  <c r="K443" i="21"/>
  <c r="L445" i="26" s="1"/>
  <c r="O443" i="21"/>
  <c r="P445" i="26" s="1"/>
  <c r="S443" i="21"/>
  <c r="T445" i="26" s="1"/>
  <c r="B444" i="21"/>
  <c r="C446" i="26" s="1"/>
  <c r="F444" i="21"/>
  <c r="G446" i="26" s="1"/>
  <c r="J444" i="21"/>
  <c r="K446" i="26" s="1"/>
  <c r="N444" i="21"/>
  <c r="R444" i="21"/>
  <c r="S446" i="26" s="1"/>
  <c r="V444" i="21"/>
  <c r="W446" i="26" s="1"/>
  <c r="E445" i="21"/>
  <c r="F447" i="26" s="1"/>
  <c r="I445" i="21"/>
  <c r="M445" i="21"/>
  <c r="Q445" i="21"/>
  <c r="R447" i="26" s="1"/>
  <c r="U445" i="21"/>
  <c r="V447" i="26" s="1"/>
  <c r="D446" i="21"/>
  <c r="E448" i="26" s="1"/>
  <c r="H446" i="21"/>
  <c r="L446" i="21"/>
  <c r="M448" i="26" s="1"/>
  <c r="P446" i="21"/>
  <c r="Q448" i="26" s="1"/>
  <c r="T446" i="21"/>
  <c r="U448" i="26" s="1"/>
  <c r="C447" i="21"/>
  <c r="D449" i="26" s="1"/>
  <c r="G447" i="21"/>
  <c r="K447" i="21"/>
  <c r="L449" i="26" s="1"/>
  <c r="O447" i="21"/>
  <c r="P449" i="26" s="1"/>
  <c r="S447" i="21"/>
  <c r="T449" i="26" s="1"/>
  <c r="B448" i="21"/>
  <c r="C450" i="26" s="1"/>
  <c r="F448" i="21"/>
  <c r="G450" i="26" s="1"/>
  <c r="J448" i="21"/>
  <c r="K450" i="26" s="1"/>
  <c r="N448" i="21"/>
  <c r="R448" i="21"/>
  <c r="S450" i="26" s="1"/>
  <c r="V448" i="21"/>
  <c r="W450" i="26" s="1"/>
  <c r="E449" i="21"/>
  <c r="F451" i="26" s="1"/>
  <c r="I449" i="21"/>
  <c r="M449" i="21"/>
  <c r="Q449" i="21"/>
  <c r="R451" i="26" s="1"/>
  <c r="U449" i="21"/>
  <c r="V451" i="26" s="1"/>
  <c r="D450" i="21"/>
  <c r="E452" i="26" s="1"/>
  <c r="H450" i="21"/>
  <c r="L450" i="21"/>
  <c r="M452" i="26" s="1"/>
  <c r="P450" i="21"/>
  <c r="Q452" i="26" s="1"/>
  <c r="T450" i="21"/>
  <c r="U452" i="26" s="1"/>
  <c r="C451" i="21"/>
  <c r="D453" i="26" s="1"/>
  <c r="G451" i="21"/>
  <c r="K451" i="21"/>
  <c r="L453" i="26" s="1"/>
  <c r="O451" i="21"/>
  <c r="P453" i="26" s="1"/>
  <c r="S451" i="21"/>
  <c r="T453" i="26" s="1"/>
  <c r="B452" i="21"/>
  <c r="C454" i="26" s="1"/>
  <c r="F452" i="21"/>
  <c r="G454" i="26" s="1"/>
  <c r="J452" i="21"/>
  <c r="K454" i="26" s="1"/>
  <c r="N452" i="21"/>
  <c r="R452" i="21"/>
  <c r="S454" i="26" s="1"/>
  <c r="V452" i="21"/>
  <c r="W454" i="26" s="1"/>
  <c r="E453" i="21"/>
  <c r="F455" i="26" s="1"/>
  <c r="I453" i="21"/>
  <c r="M453" i="21"/>
  <c r="Q453" i="21"/>
  <c r="R455" i="26" s="1"/>
  <c r="U453" i="21"/>
  <c r="V455" i="26" s="1"/>
  <c r="D454" i="21"/>
  <c r="E456" i="26" s="1"/>
  <c r="H454" i="21"/>
  <c r="L454" i="21"/>
  <c r="M456" i="26" s="1"/>
  <c r="P454" i="21"/>
  <c r="Q456" i="26" s="1"/>
  <c r="T454" i="21"/>
  <c r="U456" i="26" s="1"/>
  <c r="C455" i="21"/>
  <c r="D457" i="26" s="1"/>
  <c r="G455" i="21"/>
  <c r="K455" i="21"/>
  <c r="L457" i="26" s="1"/>
  <c r="O455" i="21"/>
  <c r="P457" i="26" s="1"/>
  <c r="S455" i="21"/>
  <c r="T457" i="26" s="1"/>
  <c r="B456" i="21"/>
  <c r="C458" i="26" s="1"/>
  <c r="F456" i="21"/>
  <c r="G458" i="26" s="1"/>
  <c r="J456" i="21"/>
  <c r="K458" i="26" s="1"/>
  <c r="N456" i="21"/>
  <c r="R456" i="21"/>
  <c r="S458" i="26" s="1"/>
  <c r="V456" i="21"/>
  <c r="W458" i="26" s="1"/>
  <c r="E457" i="21"/>
  <c r="F459" i="26" s="1"/>
  <c r="I457" i="21"/>
  <c r="M457" i="21"/>
  <c r="Q457" i="21"/>
  <c r="R459" i="26" s="1"/>
  <c r="U457" i="21"/>
  <c r="V459" i="26" s="1"/>
  <c r="D458" i="21"/>
  <c r="E460" i="26" s="1"/>
  <c r="H458" i="21"/>
  <c r="L458" i="21"/>
  <c r="M460" i="26" s="1"/>
  <c r="P458" i="21"/>
  <c r="Q460" i="26" s="1"/>
  <c r="T458" i="21"/>
  <c r="U460" i="26" s="1"/>
  <c r="C459" i="21"/>
  <c r="D461" i="26" s="1"/>
  <c r="G459" i="21"/>
  <c r="K459" i="21"/>
  <c r="L461" i="26" s="1"/>
  <c r="O459" i="21"/>
  <c r="P461" i="26" s="1"/>
  <c r="S459" i="21"/>
  <c r="T461" i="26" s="1"/>
  <c r="B460" i="21"/>
  <c r="C462" i="26" s="1"/>
  <c r="F460" i="21"/>
  <c r="G462" i="26" s="1"/>
  <c r="J460" i="21"/>
  <c r="K462" i="26" s="1"/>
  <c r="N460" i="21"/>
  <c r="R460" i="21"/>
  <c r="S462" i="26" s="1"/>
  <c r="V460" i="21"/>
  <c r="W462" i="26" s="1"/>
  <c r="E461" i="21"/>
  <c r="F463" i="26" s="1"/>
  <c r="I461" i="21"/>
  <c r="M461" i="21"/>
  <c r="Q461" i="21"/>
  <c r="R463" i="26" s="1"/>
  <c r="U461" i="21"/>
  <c r="V463" i="26" s="1"/>
  <c r="D462" i="21"/>
  <c r="E464" i="26" s="1"/>
  <c r="H462" i="21"/>
  <c r="L462" i="21"/>
  <c r="M464" i="26" s="1"/>
  <c r="P462" i="21"/>
  <c r="Q464" i="26" s="1"/>
  <c r="T462" i="21"/>
  <c r="U464" i="26" s="1"/>
  <c r="C463" i="21"/>
  <c r="D465" i="26" s="1"/>
  <c r="G463" i="21"/>
  <c r="K463" i="21"/>
  <c r="L465" i="26" s="1"/>
  <c r="O463" i="21"/>
  <c r="P465" i="26" s="1"/>
  <c r="S463" i="21"/>
  <c r="T465" i="26" s="1"/>
  <c r="B464" i="21"/>
  <c r="C466" i="26" s="1"/>
  <c r="F464" i="21"/>
  <c r="G466" i="26" s="1"/>
  <c r="J464" i="21"/>
  <c r="K466" i="26" s="1"/>
  <c r="N464" i="21"/>
  <c r="R464" i="21"/>
  <c r="S466" i="26" s="1"/>
  <c r="V464" i="21"/>
  <c r="W466" i="26" s="1"/>
  <c r="E465" i="21"/>
  <c r="F467" i="26" s="1"/>
  <c r="I465" i="21"/>
  <c r="M465" i="21"/>
  <c r="Q465" i="21"/>
  <c r="R467" i="26" s="1"/>
  <c r="U465" i="21"/>
  <c r="V467" i="26" s="1"/>
  <c r="D466" i="21"/>
  <c r="E468" i="26" s="1"/>
  <c r="H466" i="21"/>
  <c r="L466" i="21"/>
  <c r="M468" i="26" s="1"/>
  <c r="P466" i="21"/>
  <c r="Q468" i="26" s="1"/>
  <c r="T466" i="21"/>
  <c r="U468" i="26" s="1"/>
  <c r="C467" i="21"/>
  <c r="D469" i="26" s="1"/>
  <c r="G467" i="21"/>
  <c r="K467" i="21"/>
  <c r="L469" i="26" s="1"/>
  <c r="O467" i="21"/>
  <c r="P469" i="26" s="1"/>
  <c r="S467" i="21"/>
  <c r="T469" i="26" s="1"/>
  <c r="B468" i="21"/>
  <c r="C470" i="26" s="1"/>
  <c r="F468" i="21"/>
  <c r="G470" i="26" s="1"/>
  <c r="J468" i="21"/>
  <c r="K470" i="26" s="1"/>
  <c r="N468" i="21"/>
  <c r="R468" i="21"/>
  <c r="S470" i="26" s="1"/>
  <c r="V468" i="21"/>
  <c r="W470" i="26" s="1"/>
  <c r="E469" i="21"/>
  <c r="F471" i="26" s="1"/>
  <c r="I469" i="21"/>
  <c r="M469" i="21"/>
  <c r="Q469" i="21"/>
  <c r="R471" i="26" s="1"/>
  <c r="U469" i="21"/>
  <c r="V471" i="26" s="1"/>
  <c r="D470" i="21"/>
  <c r="E472" i="26" s="1"/>
  <c r="H470" i="21"/>
  <c r="L470" i="21"/>
  <c r="M472" i="26" s="1"/>
  <c r="P470" i="21"/>
  <c r="Q472" i="26" s="1"/>
  <c r="T470" i="21"/>
  <c r="U472" i="26" s="1"/>
  <c r="C471" i="21"/>
  <c r="D473" i="26" s="1"/>
  <c r="G471" i="21"/>
  <c r="K471" i="21"/>
  <c r="L473" i="26" s="1"/>
  <c r="O471" i="21"/>
  <c r="P473" i="26" s="1"/>
  <c r="S471" i="21"/>
  <c r="T473" i="26" s="1"/>
  <c r="B472" i="21"/>
  <c r="C474" i="26" s="1"/>
  <c r="F472" i="21"/>
  <c r="G474" i="26" s="1"/>
  <c r="J472" i="21"/>
  <c r="K474" i="26" s="1"/>
  <c r="N472" i="21"/>
  <c r="R472" i="21"/>
  <c r="S474" i="26" s="1"/>
  <c r="V472" i="21"/>
  <c r="W474" i="26" s="1"/>
  <c r="E473" i="21"/>
  <c r="F475" i="26" s="1"/>
  <c r="I473" i="21"/>
  <c r="M473" i="21"/>
  <c r="Q473" i="21"/>
  <c r="R475" i="26" s="1"/>
  <c r="U473" i="21"/>
  <c r="V475" i="26" s="1"/>
  <c r="D474" i="21"/>
  <c r="E476" i="26" s="1"/>
  <c r="H474" i="21"/>
  <c r="L474" i="21"/>
  <c r="M476" i="26" s="1"/>
  <c r="P474" i="21"/>
  <c r="Q476" i="26" s="1"/>
  <c r="T474" i="21"/>
  <c r="U476" i="26" s="1"/>
  <c r="C475" i="21"/>
  <c r="D477" i="26" s="1"/>
  <c r="G475" i="21"/>
  <c r="K475" i="21"/>
  <c r="L477" i="26" s="1"/>
  <c r="O475" i="21"/>
  <c r="P477" i="26" s="1"/>
  <c r="S475" i="21"/>
  <c r="T477" i="26" s="1"/>
  <c r="B476" i="21"/>
  <c r="C478" i="26" s="1"/>
  <c r="F476" i="21"/>
  <c r="G478" i="26" s="1"/>
  <c r="J476" i="21"/>
  <c r="K478" i="26" s="1"/>
  <c r="N476" i="21"/>
  <c r="R476" i="21"/>
  <c r="S478" i="26" s="1"/>
  <c r="V476" i="21"/>
  <c r="W478" i="26" s="1"/>
  <c r="E477" i="21"/>
  <c r="F479" i="26" s="1"/>
  <c r="I477" i="21"/>
  <c r="M477" i="21"/>
  <c r="Q477" i="21"/>
  <c r="R479" i="26" s="1"/>
  <c r="U477" i="21"/>
  <c r="V479" i="26" s="1"/>
  <c r="D478" i="21"/>
  <c r="E480" i="26" s="1"/>
  <c r="H478" i="21"/>
  <c r="L478" i="21"/>
  <c r="M480" i="26" s="1"/>
  <c r="P478" i="21"/>
  <c r="Q480" i="26" s="1"/>
  <c r="T478" i="21"/>
  <c r="U480" i="26" s="1"/>
  <c r="C479" i="21"/>
  <c r="D481" i="26" s="1"/>
  <c r="G479" i="21"/>
  <c r="K479" i="21"/>
  <c r="L481" i="26" s="1"/>
  <c r="O479" i="21"/>
  <c r="P481" i="26" s="1"/>
  <c r="S479" i="21"/>
  <c r="T481" i="26" s="1"/>
  <c r="B480" i="21"/>
  <c r="C482" i="26" s="1"/>
  <c r="F480" i="21"/>
  <c r="G482" i="26" s="1"/>
  <c r="J480" i="21"/>
  <c r="K482" i="26" s="1"/>
  <c r="N480" i="21"/>
  <c r="R480" i="21"/>
  <c r="S482" i="26" s="1"/>
  <c r="V480" i="21"/>
  <c r="W482" i="26" s="1"/>
  <c r="E481" i="21"/>
  <c r="F483" i="26" s="1"/>
  <c r="I481" i="21"/>
  <c r="M481" i="21"/>
  <c r="Q481" i="21"/>
  <c r="R483" i="26" s="1"/>
  <c r="U481" i="21"/>
  <c r="V483" i="26" s="1"/>
  <c r="D482" i="21"/>
  <c r="E484" i="26" s="1"/>
  <c r="H482" i="21"/>
  <c r="L482" i="21"/>
  <c r="M484" i="26" s="1"/>
  <c r="P482" i="21"/>
  <c r="Q484" i="26" s="1"/>
  <c r="T482" i="21"/>
  <c r="U484" i="26" s="1"/>
  <c r="C483" i="21"/>
  <c r="D485" i="26" s="1"/>
  <c r="G483" i="21"/>
  <c r="K483" i="21"/>
  <c r="L485" i="26" s="1"/>
  <c r="O483" i="21"/>
  <c r="P485" i="26" s="1"/>
  <c r="S483" i="21"/>
  <c r="T485" i="26" s="1"/>
  <c r="B484" i="21"/>
  <c r="C486" i="26" s="1"/>
  <c r="F484" i="21"/>
  <c r="G486" i="26" s="1"/>
  <c r="J484" i="21"/>
  <c r="K486" i="26" s="1"/>
  <c r="N484" i="21"/>
  <c r="R484" i="21"/>
  <c r="S486" i="26" s="1"/>
  <c r="V484" i="21"/>
  <c r="W486" i="26" s="1"/>
  <c r="E485" i="21"/>
  <c r="F487" i="26" s="1"/>
  <c r="I485" i="21"/>
  <c r="M485" i="21"/>
  <c r="Q485" i="21"/>
  <c r="R487" i="26" s="1"/>
  <c r="U485" i="21"/>
  <c r="V487" i="26" s="1"/>
  <c r="D486" i="21"/>
  <c r="E488" i="26" s="1"/>
  <c r="H486" i="21"/>
  <c r="L486" i="21"/>
  <c r="M488" i="26" s="1"/>
  <c r="P486" i="21"/>
  <c r="Q488" i="26" s="1"/>
  <c r="T486" i="21"/>
  <c r="U488" i="26" s="1"/>
  <c r="C487" i="21"/>
  <c r="D489" i="26" s="1"/>
  <c r="G487" i="21"/>
  <c r="K487" i="21"/>
  <c r="L489" i="26" s="1"/>
  <c r="O487" i="21"/>
  <c r="P489" i="26" s="1"/>
  <c r="S487" i="21"/>
  <c r="T489" i="26" s="1"/>
  <c r="B488" i="21"/>
  <c r="C490" i="26" s="1"/>
  <c r="F488" i="21"/>
  <c r="G490" i="26" s="1"/>
  <c r="J488" i="21"/>
  <c r="K490" i="26" s="1"/>
  <c r="N488" i="21"/>
  <c r="R488" i="21"/>
  <c r="S490" i="26" s="1"/>
  <c r="V488" i="21"/>
  <c r="W490" i="26" s="1"/>
  <c r="E489" i="21"/>
  <c r="F491" i="26" s="1"/>
  <c r="I489" i="21"/>
  <c r="M489" i="21"/>
  <c r="Q489" i="21"/>
  <c r="R491" i="26" s="1"/>
  <c r="U489" i="21"/>
  <c r="V491" i="26" s="1"/>
  <c r="D490" i="21"/>
  <c r="E492" i="26" s="1"/>
  <c r="H490" i="21"/>
  <c r="L490" i="21"/>
  <c r="M492" i="26" s="1"/>
  <c r="P490" i="21"/>
  <c r="Q492" i="26" s="1"/>
  <c r="T490" i="21"/>
  <c r="U492" i="26" s="1"/>
  <c r="C491" i="21"/>
  <c r="D493" i="26" s="1"/>
  <c r="G491" i="21"/>
  <c r="K491" i="21"/>
  <c r="L493" i="26" s="1"/>
  <c r="O491" i="21"/>
  <c r="P493" i="26" s="1"/>
  <c r="S491" i="21"/>
  <c r="T493" i="26" s="1"/>
  <c r="B492" i="21"/>
  <c r="C494" i="26" s="1"/>
  <c r="F492" i="21"/>
  <c r="G494" i="26" s="1"/>
  <c r="J492" i="21"/>
  <c r="K494" i="26" s="1"/>
  <c r="N492" i="21"/>
  <c r="R492" i="21"/>
  <c r="S494" i="26" s="1"/>
  <c r="V492" i="21"/>
  <c r="W494" i="26" s="1"/>
  <c r="E493" i="21"/>
  <c r="F495" i="26" s="1"/>
  <c r="I493" i="21"/>
  <c r="M493" i="21"/>
  <c r="Q493" i="21"/>
  <c r="R495" i="26" s="1"/>
  <c r="U493" i="21"/>
  <c r="V495" i="26" s="1"/>
  <c r="D494" i="21"/>
  <c r="E496" i="26" s="1"/>
  <c r="H494" i="21"/>
  <c r="L494" i="21"/>
  <c r="M496" i="26" s="1"/>
  <c r="P494" i="21"/>
  <c r="Q496" i="26" s="1"/>
  <c r="T494" i="21"/>
  <c r="U496" i="26" s="1"/>
  <c r="C495" i="21"/>
  <c r="D497" i="26" s="1"/>
  <c r="G495" i="21"/>
  <c r="K495" i="21"/>
  <c r="L497" i="26" s="1"/>
  <c r="O495" i="21"/>
  <c r="P497" i="26" s="1"/>
  <c r="S495" i="21"/>
  <c r="T497" i="26" s="1"/>
  <c r="B496" i="21"/>
  <c r="C498" i="26" s="1"/>
  <c r="F496" i="21"/>
  <c r="G498" i="26" s="1"/>
  <c r="J496" i="21"/>
  <c r="K498" i="26" s="1"/>
  <c r="N496" i="21"/>
  <c r="R496" i="21"/>
  <c r="S498" i="26" s="1"/>
  <c r="V496" i="21"/>
  <c r="W498" i="26" s="1"/>
  <c r="E497" i="21"/>
  <c r="F499" i="26" s="1"/>
  <c r="I497" i="21"/>
  <c r="M497" i="21"/>
  <c r="Q497" i="21"/>
  <c r="R499" i="26" s="1"/>
  <c r="U497" i="21"/>
  <c r="V499" i="26" s="1"/>
  <c r="D498" i="21"/>
  <c r="E500" i="26" s="1"/>
  <c r="J504" i="21"/>
  <c r="K506" i="26" s="1"/>
  <c r="O503" i="21"/>
  <c r="P505" i="26" s="1"/>
  <c r="T502" i="21"/>
  <c r="U504" i="26" s="1"/>
  <c r="D502" i="21"/>
  <c r="E504" i="26" s="1"/>
  <c r="I501" i="21"/>
  <c r="N500" i="21"/>
  <c r="S499" i="21"/>
  <c r="T501" i="26" s="1"/>
  <c r="C499" i="21"/>
  <c r="D501" i="26" s="1"/>
  <c r="H498" i="21"/>
  <c r="B4" i="21"/>
  <c r="C6" i="26" s="1"/>
  <c r="F4" i="21"/>
  <c r="G6" i="26" s="1"/>
  <c r="J4" i="21"/>
  <c r="K6" i="26" s="1"/>
  <c r="N4" i="21"/>
  <c r="R4" i="21"/>
  <c r="S6" i="26" s="1"/>
  <c r="V4" i="21"/>
  <c r="W6" i="26" s="1"/>
  <c r="C4" i="21"/>
  <c r="D6" i="26" s="1"/>
  <c r="D4" i="21"/>
  <c r="E6" i="26" s="1"/>
  <c r="I4" i="21"/>
  <c r="O4" i="21"/>
  <c r="P6" i="26" s="1"/>
  <c r="T4" i="21"/>
  <c r="U6" i="26" s="1"/>
  <c r="E4" i="21"/>
  <c r="F6" i="26" s="1"/>
  <c r="K4" i="21"/>
  <c r="L6" i="26" s="1"/>
  <c r="P4" i="21"/>
  <c r="Q6" i="26" s="1"/>
  <c r="U4" i="21"/>
  <c r="V6" i="26" s="1"/>
  <c r="G4" i="21"/>
  <c r="Q4" i="21"/>
  <c r="R6" i="26" s="1"/>
  <c r="H4" i="21"/>
  <c r="S4" i="21"/>
  <c r="T6" i="26" s="1"/>
  <c r="L4" i="21"/>
  <c r="M6" i="26" s="1"/>
  <c r="M4" i="21"/>
  <c r="I506" i="26" l="1"/>
  <c r="J506" i="26"/>
  <c r="I488" i="26"/>
  <c r="J488" i="26"/>
  <c r="I456" i="26"/>
  <c r="J456" i="26"/>
  <c r="I434" i="26"/>
  <c r="J434" i="26"/>
  <c r="I416" i="26"/>
  <c r="J416" i="26"/>
  <c r="I392" i="26"/>
  <c r="J392" i="26"/>
  <c r="I428" i="26"/>
  <c r="J428" i="26"/>
  <c r="I374" i="26"/>
  <c r="J374" i="26"/>
  <c r="I336" i="26"/>
  <c r="J336" i="26"/>
  <c r="I272" i="26"/>
  <c r="J272" i="26"/>
  <c r="I335" i="26"/>
  <c r="J335" i="26"/>
  <c r="I303" i="26"/>
  <c r="J303" i="26"/>
  <c r="I256" i="26"/>
  <c r="J256" i="26"/>
  <c r="I366" i="26"/>
  <c r="J366" i="26"/>
  <c r="I350" i="26"/>
  <c r="J350" i="26"/>
  <c r="I334" i="26"/>
  <c r="J334" i="26"/>
  <c r="I318" i="26"/>
  <c r="J318" i="26"/>
  <c r="J487" i="26"/>
  <c r="I487" i="26"/>
  <c r="J471" i="26"/>
  <c r="I471" i="26"/>
  <c r="J455" i="26"/>
  <c r="I455" i="26"/>
  <c r="J326" i="25"/>
  <c r="J20" i="7" s="1"/>
  <c r="S501" i="26"/>
  <c r="I494" i="26"/>
  <c r="J494" i="26"/>
  <c r="I478" i="26"/>
  <c r="J478" i="26"/>
  <c r="I462" i="26"/>
  <c r="J462" i="26"/>
  <c r="I446" i="26"/>
  <c r="J446" i="26"/>
  <c r="I427" i="26"/>
  <c r="J427" i="26"/>
  <c r="L326" i="25"/>
  <c r="L20" i="7" s="1"/>
  <c r="V501" i="26"/>
  <c r="J501" i="26"/>
  <c r="I501" i="26"/>
  <c r="J485" i="26"/>
  <c r="I485" i="26"/>
  <c r="J469" i="26"/>
  <c r="I469" i="26"/>
  <c r="J453" i="26"/>
  <c r="I453" i="26"/>
  <c r="I492" i="26"/>
  <c r="J492" i="26"/>
  <c r="I476" i="26"/>
  <c r="J476" i="26"/>
  <c r="I460" i="26"/>
  <c r="J460" i="26"/>
  <c r="I444" i="26"/>
  <c r="J444" i="26"/>
  <c r="I440" i="26"/>
  <c r="J440" i="26"/>
  <c r="I415" i="26"/>
  <c r="J415" i="26"/>
  <c r="I383" i="26"/>
  <c r="J383" i="26"/>
  <c r="I438" i="26"/>
  <c r="J438" i="26"/>
  <c r="I422" i="26"/>
  <c r="J422" i="26"/>
  <c r="I400" i="26"/>
  <c r="J400" i="26"/>
  <c r="J429" i="26"/>
  <c r="I429" i="26"/>
  <c r="I411" i="26"/>
  <c r="J411" i="26"/>
  <c r="I379" i="26"/>
  <c r="J379" i="26"/>
  <c r="I356" i="26"/>
  <c r="J356" i="26"/>
  <c r="I328" i="26"/>
  <c r="J328" i="26"/>
  <c r="I432" i="26"/>
  <c r="J432" i="26"/>
  <c r="I388" i="26"/>
  <c r="J388" i="26"/>
  <c r="I371" i="26"/>
  <c r="J371" i="26"/>
  <c r="I296" i="26"/>
  <c r="J296" i="26"/>
  <c r="I308" i="26"/>
  <c r="J308" i="26"/>
  <c r="I410" i="26"/>
  <c r="J410" i="26"/>
  <c r="I394" i="26"/>
  <c r="J394" i="26"/>
  <c r="I378" i="26"/>
  <c r="J378" i="26"/>
  <c r="I359" i="26"/>
  <c r="J359" i="26"/>
  <c r="I352" i="26"/>
  <c r="J352" i="26"/>
  <c r="I288" i="26"/>
  <c r="J288" i="26"/>
  <c r="J413" i="26"/>
  <c r="I413" i="26"/>
  <c r="J397" i="26"/>
  <c r="I397" i="26"/>
  <c r="J381" i="26"/>
  <c r="I381" i="26"/>
  <c r="I368" i="26"/>
  <c r="J368" i="26"/>
  <c r="I300" i="26"/>
  <c r="J300" i="26"/>
  <c r="I355" i="26"/>
  <c r="J355" i="26"/>
  <c r="I339" i="26"/>
  <c r="J339" i="26"/>
  <c r="I323" i="26"/>
  <c r="J323" i="26"/>
  <c r="I307" i="26"/>
  <c r="J307" i="26"/>
  <c r="I291" i="26"/>
  <c r="J291" i="26"/>
  <c r="I275" i="26"/>
  <c r="J275" i="26"/>
  <c r="I259" i="26"/>
  <c r="J259" i="26"/>
  <c r="I231" i="26"/>
  <c r="J231" i="26"/>
  <c r="I152" i="26"/>
  <c r="J152" i="26"/>
  <c r="I370" i="26"/>
  <c r="J370" i="26"/>
  <c r="I354" i="26"/>
  <c r="J354" i="26"/>
  <c r="I338" i="26"/>
  <c r="J338" i="26"/>
  <c r="I322" i="26"/>
  <c r="J322" i="26"/>
  <c r="I306" i="26"/>
  <c r="J306" i="26"/>
  <c r="I290" i="26"/>
  <c r="J290" i="26"/>
  <c r="I274" i="26"/>
  <c r="J274" i="26"/>
  <c r="I227" i="26"/>
  <c r="J227" i="26"/>
  <c r="J365" i="26"/>
  <c r="I365" i="26"/>
  <c r="J349" i="26"/>
  <c r="I349" i="26"/>
  <c r="J333" i="26"/>
  <c r="I333" i="26"/>
  <c r="J317" i="26"/>
  <c r="I317" i="26"/>
  <c r="J301" i="26"/>
  <c r="I301" i="26"/>
  <c r="J285" i="26"/>
  <c r="I285" i="26"/>
  <c r="J269" i="26"/>
  <c r="I269" i="26"/>
  <c r="I254" i="26"/>
  <c r="J254" i="26"/>
  <c r="I238" i="26"/>
  <c r="J238" i="26"/>
  <c r="I215" i="26"/>
  <c r="J215" i="26"/>
  <c r="I183" i="26"/>
  <c r="J183" i="26"/>
  <c r="I176" i="26"/>
  <c r="J176" i="26"/>
  <c r="J241" i="26"/>
  <c r="I241" i="26"/>
  <c r="J225" i="26"/>
  <c r="I225" i="26"/>
  <c r="I192" i="26"/>
  <c r="J192" i="26"/>
  <c r="I244" i="26"/>
  <c r="J244" i="26"/>
  <c r="I228" i="26"/>
  <c r="J228" i="26"/>
  <c r="I195" i="26"/>
  <c r="J195" i="26"/>
  <c r="I127" i="26"/>
  <c r="J127" i="26"/>
  <c r="I171" i="26"/>
  <c r="J171" i="26"/>
  <c r="J139" i="26"/>
  <c r="I139" i="26"/>
  <c r="I172" i="26"/>
  <c r="J172" i="26"/>
  <c r="I140" i="26"/>
  <c r="J140" i="26"/>
  <c r="J105" i="26"/>
  <c r="I105" i="26"/>
  <c r="I151" i="26"/>
  <c r="J151" i="26"/>
  <c r="I118" i="26"/>
  <c r="J118" i="26"/>
  <c r="I214" i="26"/>
  <c r="J214" i="26"/>
  <c r="I198" i="26"/>
  <c r="J198" i="26"/>
  <c r="I182" i="26"/>
  <c r="J182" i="26"/>
  <c r="I166" i="26"/>
  <c r="J166" i="26"/>
  <c r="I150" i="26"/>
  <c r="J150" i="26"/>
  <c r="I134" i="26"/>
  <c r="J134" i="26"/>
  <c r="I106" i="26"/>
  <c r="J106" i="26"/>
  <c r="J217" i="26"/>
  <c r="I217" i="26"/>
  <c r="J201" i="26"/>
  <c r="I201" i="26"/>
  <c r="J185" i="26"/>
  <c r="I185" i="26"/>
  <c r="J169" i="26"/>
  <c r="I169" i="26"/>
  <c r="J153" i="26"/>
  <c r="I153" i="26"/>
  <c r="J137" i="26"/>
  <c r="I137" i="26"/>
  <c r="J109" i="26"/>
  <c r="I109" i="26"/>
  <c r="I116" i="26"/>
  <c r="J116" i="26"/>
  <c r="I100" i="26"/>
  <c r="J100" i="26"/>
  <c r="I82" i="26"/>
  <c r="J82" i="26"/>
  <c r="I50" i="26"/>
  <c r="J50" i="26"/>
  <c r="J27" i="26"/>
  <c r="I27" i="26"/>
  <c r="J115" i="26"/>
  <c r="I115" i="26"/>
  <c r="J99" i="26"/>
  <c r="I99" i="26"/>
  <c r="J77" i="26"/>
  <c r="I77" i="26"/>
  <c r="I36" i="26"/>
  <c r="J36" i="26"/>
  <c r="I92" i="26"/>
  <c r="J92" i="26"/>
  <c r="I76" i="26"/>
  <c r="J76" i="26"/>
  <c r="I60" i="26"/>
  <c r="J60" i="26"/>
  <c r="J37" i="26"/>
  <c r="I37" i="26"/>
  <c r="J83" i="26"/>
  <c r="I83" i="26"/>
  <c r="J67" i="26"/>
  <c r="I67" i="26"/>
  <c r="J51" i="26"/>
  <c r="I51" i="26"/>
  <c r="J19" i="26"/>
  <c r="I19" i="26"/>
  <c r="I39" i="26"/>
  <c r="J39" i="26"/>
  <c r="I34" i="26"/>
  <c r="J34" i="26"/>
  <c r="I23" i="26"/>
  <c r="J23" i="26"/>
  <c r="I22" i="26"/>
  <c r="J22" i="26"/>
  <c r="J25" i="26"/>
  <c r="I25" i="26"/>
  <c r="J9" i="26"/>
  <c r="I9" i="26"/>
  <c r="J503" i="26"/>
  <c r="I503" i="26"/>
  <c r="J499" i="26"/>
  <c r="I499" i="26"/>
  <c r="J467" i="26"/>
  <c r="I467" i="26"/>
  <c r="I490" i="26"/>
  <c r="J490" i="26"/>
  <c r="I326" i="25"/>
  <c r="I20" i="7" s="1"/>
  <c r="R501" i="26"/>
  <c r="K326" i="25"/>
  <c r="K20" i="7" s="1"/>
  <c r="U501" i="26"/>
  <c r="I407" i="26"/>
  <c r="J407" i="26"/>
  <c r="I375" i="26"/>
  <c r="J375" i="26"/>
  <c r="J441" i="26"/>
  <c r="I441" i="26"/>
  <c r="J425" i="26"/>
  <c r="I425" i="26"/>
  <c r="I412" i="26"/>
  <c r="J412" i="26"/>
  <c r="I380" i="26"/>
  <c r="J380" i="26"/>
  <c r="I212" i="26"/>
  <c r="J212" i="26"/>
  <c r="I292" i="26"/>
  <c r="J292" i="26"/>
  <c r="I406" i="26"/>
  <c r="J406" i="26"/>
  <c r="I390" i="26"/>
  <c r="J390" i="26"/>
  <c r="J377" i="26"/>
  <c r="I377" i="26"/>
  <c r="I319" i="26"/>
  <c r="J319" i="26"/>
  <c r="I302" i="26"/>
  <c r="J302" i="26"/>
  <c r="I286" i="26"/>
  <c r="J286" i="26"/>
  <c r="I270" i="26"/>
  <c r="J270" i="26"/>
  <c r="J329" i="26"/>
  <c r="I329" i="26"/>
  <c r="J313" i="26"/>
  <c r="I313" i="26"/>
  <c r="J297" i="26"/>
  <c r="I297" i="26"/>
  <c r="J281" i="26"/>
  <c r="I281" i="26"/>
  <c r="J265" i="26"/>
  <c r="I265" i="26"/>
  <c r="I220" i="26"/>
  <c r="J220" i="26"/>
  <c r="I250" i="26"/>
  <c r="J250" i="26"/>
  <c r="I234" i="26"/>
  <c r="J234" i="26"/>
  <c r="I207" i="26"/>
  <c r="J207" i="26"/>
  <c r="J253" i="26"/>
  <c r="I253" i="26"/>
  <c r="J237" i="26"/>
  <c r="I237" i="26"/>
  <c r="I216" i="26"/>
  <c r="J216" i="26"/>
  <c r="I184" i="26"/>
  <c r="J184" i="26"/>
  <c r="I240" i="26"/>
  <c r="J240" i="26"/>
  <c r="I224" i="26"/>
  <c r="J224" i="26"/>
  <c r="I219" i="26"/>
  <c r="J219" i="26"/>
  <c r="I187" i="26"/>
  <c r="J187" i="26"/>
  <c r="J163" i="26"/>
  <c r="I163" i="26"/>
  <c r="I164" i="26"/>
  <c r="J164" i="26"/>
  <c r="I132" i="26"/>
  <c r="J132" i="26"/>
  <c r="I175" i="26"/>
  <c r="J175" i="26"/>
  <c r="I143" i="26"/>
  <c r="J143" i="26"/>
  <c r="I110" i="26"/>
  <c r="J110" i="26"/>
  <c r="J73" i="26"/>
  <c r="I73" i="26"/>
  <c r="I210" i="26"/>
  <c r="J210" i="26"/>
  <c r="I194" i="26"/>
  <c r="J194" i="26"/>
  <c r="I178" i="26"/>
  <c r="J178" i="26"/>
  <c r="I162" i="26"/>
  <c r="J162" i="26"/>
  <c r="I146" i="26"/>
  <c r="J146" i="26"/>
  <c r="I130" i="26"/>
  <c r="J130" i="26"/>
  <c r="I98" i="26"/>
  <c r="J98" i="26"/>
  <c r="I78" i="26"/>
  <c r="J78" i="26"/>
  <c r="J213" i="26"/>
  <c r="I213" i="26"/>
  <c r="J197" i="26"/>
  <c r="I197" i="26"/>
  <c r="J181" i="26"/>
  <c r="I181" i="26"/>
  <c r="J165" i="26"/>
  <c r="I165" i="26"/>
  <c r="J149" i="26"/>
  <c r="I149" i="26"/>
  <c r="J133" i="26"/>
  <c r="I133" i="26"/>
  <c r="J101" i="26"/>
  <c r="I101" i="26"/>
  <c r="J81" i="26"/>
  <c r="I81" i="26"/>
  <c r="I44" i="26"/>
  <c r="J44" i="26"/>
  <c r="J11" i="26"/>
  <c r="I11" i="26"/>
  <c r="I112" i="26"/>
  <c r="J112" i="26"/>
  <c r="I96" i="26"/>
  <c r="J96" i="26"/>
  <c r="I74" i="26"/>
  <c r="J74" i="26"/>
  <c r="J45" i="26"/>
  <c r="I45" i="26"/>
  <c r="J33" i="26"/>
  <c r="I33" i="26"/>
  <c r="I111" i="26"/>
  <c r="J111" i="26"/>
  <c r="I95" i="26"/>
  <c r="J95" i="26"/>
  <c r="J69" i="26"/>
  <c r="I69" i="26"/>
  <c r="I88" i="26"/>
  <c r="J88" i="26"/>
  <c r="I72" i="26"/>
  <c r="J72" i="26"/>
  <c r="I56" i="26"/>
  <c r="J56" i="26"/>
  <c r="I79" i="26"/>
  <c r="J79" i="26"/>
  <c r="I63" i="26"/>
  <c r="J63" i="26"/>
  <c r="I47" i="26"/>
  <c r="J47" i="26"/>
  <c r="I40" i="26"/>
  <c r="J40" i="26"/>
  <c r="J35" i="26"/>
  <c r="I35" i="26"/>
  <c r="I30" i="26"/>
  <c r="J30" i="26"/>
  <c r="I15" i="26"/>
  <c r="J15" i="26"/>
  <c r="I18" i="26"/>
  <c r="J18" i="26"/>
  <c r="J21" i="26"/>
  <c r="I21" i="26"/>
  <c r="J483" i="26"/>
  <c r="I483" i="26"/>
  <c r="I458" i="26"/>
  <c r="J458" i="26"/>
  <c r="J465" i="26"/>
  <c r="I465" i="26"/>
  <c r="J449" i="26"/>
  <c r="I449" i="26"/>
  <c r="I472" i="26"/>
  <c r="J472" i="26"/>
  <c r="I403" i="26"/>
  <c r="J403" i="26"/>
  <c r="J393" i="26"/>
  <c r="I393" i="26"/>
  <c r="I360" i="26"/>
  <c r="J360" i="26"/>
  <c r="I351" i="26"/>
  <c r="J351" i="26"/>
  <c r="I271" i="26"/>
  <c r="J271" i="26"/>
  <c r="J361" i="26"/>
  <c r="I361" i="26"/>
  <c r="J345" i="26"/>
  <c r="I345" i="26"/>
  <c r="J495" i="26"/>
  <c r="I495" i="26"/>
  <c r="J479" i="26"/>
  <c r="I479" i="26"/>
  <c r="J463" i="26"/>
  <c r="I463" i="26"/>
  <c r="I447" i="26"/>
  <c r="J447" i="26"/>
  <c r="I431" i="26"/>
  <c r="J431" i="26"/>
  <c r="I502" i="26"/>
  <c r="J502" i="26"/>
  <c r="I486" i="26"/>
  <c r="J486" i="26"/>
  <c r="I470" i="26"/>
  <c r="J470" i="26"/>
  <c r="I454" i="26"/>
  <c r="J454" i="26"/>
  <c r="J493" i="26"/>
  <c r="I493" i="26"/>
  <c r="J477" i="26"/>
  <c r="I477" i="26"/>
  <c r="J461" i="26"/>
  <c r="I461" i="26"/>
  <c r="J445" i="26"/>
  <c r="I445" i="26"/>
  <c r="I439" i="26"/>
  <c r="J439" i="26"/>
  <c r="I423" i="26"/>
  <c r="J423" i="26"/>
  <c r="I500" i="26"/>
  <c r="J500" i="26"/>
  <c r="I484" i="26"/>
  <c r="J484" i="26"/>
  <c r="I468" i="26"/>
  <c r="J468" i="26"/>
  <c r="I452" i="26"/>
  <c r="J452" i="26"/>
  <c r="I399" i="26"/>
  <c r="J399" i="26"/>
  <c r="I430" i="26"/>
  <c r="J430" i="26"/>
  <c r="I384" i="26"/>
  <c r="J384" i="26"/>
  <c r="I344" i="26"/>
  <c r="J344" i="26"/>
  <c r="J437" i="26"/>
  <c r="I437" i="26"/>
  <c r="J421" i="26"/>
  <c r="I421" i="26"/>
  <c r="I420" i="26"/>
  <c r="J420" i="26"/>
  <c r="I419" i="26"/>
  <c r="J419" i="26"/>
  <c r="I418" i="26"/>
  <c r="J418" i="26"/>
  <c r="I395" i="26"/>
  <c r="J395" i="26"/>
  <c r="I364" i="26"/>
  <c r="J364" i="26"/>
  <c r="I424" i="26"/>
  <c r="J424" i="26"/>
  <c r="I404" i="26"/>
  <c r="J404" i="26"/>
  <c r="I372" i="26"/>
  <c r="J372" i="26"/>
  <c r="I264" i="26"/>
  <c r="J264" i="26"/>
  <c r="I251" i="26"/>
  <c r="J251" i="26"/>
  <c r="I340" i="26"/>
  <c r="J340" i="26"/>
  <c r="I276" i="26"/>
  <c r="J276" i="26"/>
  <c r="I402" i="26"/>
  <c r="J402" i="26"/>
  <c r="I386" i="26"/>
  <c r="J386" i="26"/>
  <c r="I320" i="26"/>
  <c r="J320" i="26"/>
  <c r="J405" i="26"/>
  <c r="I405" i="26"/>
  <c r="J389" i="26"/>
  <c r="I389" i="26"/>
  <c r="J373" i="26"/>
  <c r="I373" i="26"/>
  <c r="I332" i="26"/>
  <c r="J332" i="26"/>
  <c r="I268" i="26"/>
  <c r="J268" i="26"/>
  <c r="I347" i="26"/>
  <c r="J347" i="26"/>
  <c r="I331" i="26"/>
  <c r="J331" i="26"/>
  <c r="I315" i="26"/>
  <c r="J315" i="26"/>
  <c r="I299" i="26"/>
  <c r="J299" i="26"/>
  <c r="I283" i="26"/>
  <c r="J283" i="26"/>
  <c r="I267" i="26"/>
  <c r="J267" i="26"/>
  <c r="I362" i="26"/>
  <c r="J362" i="26"/>
  <c r="I346" i="26"/>
  <c r="J346" i="26"/>
  <c r="I330" i="26"/>
  <c r="J330" i="26"/>
  <c r="I314" i="26"/>
  <c r="J314" i="26"/>
  <c r="I298" i="26"/>
  <c r="J298" i="26"/>
  <c r="I282" i="26"/>
  <c r="J282" i="26"/>
  <c r="I266" i="26"/>
  <c r="J266" i="26"/>
  <c r="J357" i="26"/>
  <c r="I357" i="26"/>
  <c r="J341" i="26"/>
  <c r="I341" i="26"/>
  <c r="J325" i="26"/>
  <c r="I325" i="26"/>
  <c r="J309" i="26"/>
  <c r="I309" i="26"/>
  <c r="J293" i="26"/>
  <c r="I293" i="26"/>
  <c r="J277" i="26"/>
  <c r="I277" i="26"/>
  <c r="J261" i="26"/>
  <c r="I261" i="26"/>
  <c r="I239" i="26"/>
  <c r="J239" i="26"/>
  <c r="I188" i="26"/>
  <c r="J188" i="26"/>
  <c r="I246" i="26"/>
  <c r="J246" i="26"/>
  <c r="I230" i="26"/>
  <c r="J230" i="26"/>
  <c r="I199" i="26"/>
  <c r="J199" i="26"/>
  <c r="I144" i="26"/>
  <c r="J144" i="26"/>
  <c r="J121" i="26"/>
  <c r="I121" i="26"/>
  <c r="J249" i="26"/>
  <c r="I249" i="26"/>
  <c r="J233" i="26"/>
  <c r="I233" i="26"/>
  <c r="I208" i="26"/>
  <c r="J208" i="26"/>
  <c r="I168" i="26"/>
  <c r="J168" i="26"/>
  <c r="I252" i="26"/>
  <c r="J252" i="26"/>
  <c r="I236" i="26"/>
  <c r="J236" i="26"/>
  <c r="I223" i="26"/>
  <c r="J223" i="26"/>
  <c r="I211" i="26"/>
  <c r="J211" i="26"/>
  <c r="I180" i="26"/>
  <c r="J180" i="26"/>
  <c r="J131" i="26"/>
  <c r="I131" i="26"/>
  <c r="J155" i="26"/>
  <c r="I155" i="26"/>
  <c r="I156" i="26"/>
  <c r="J156" i="26"/>
  <c r="I167" i="26"/>
  <c r="J167" i="26"/>
  <c r="I135" i="26"/>
  <c r="J135" i="26"/>
  <c r="I126" i="26"/>
  <c r="J126" i="26"/>
  <c r="I128" i="26"/>
  <c r="J128" i="26"/>
  <c r="I94" i="26"/>
  <c r="J94" i="26"/>
  <c r="J125" i="26"/>
  <c r="I125" i="26"/>
  <c r="J113" i="26"/>
  <c r="I113" i="26"/>
  <c r="I70" i="26"/>
  <c r="J70" i="26"/>
  <c r="I54" i="26"/>
  <c r="J54" i="26"/>
  <c r="J57" i="26"/>
  <c r="I57" i="26"/>
  <c r="I222" i="26"/>
  <c r="J222" i="26"/>
  <c r="I206" i="26"/>
  <c r="J206" i="26"/>
  <c r="I190" i="26"/>
  <c r="J190" i="26"/>
  <c r="I174" i="26"/>
  <c r="J174" i="26"/>
  <c r="I158" i="26"/>
  <c r="J158" i="26"/>
  <c r="I142" i="26"/>
  <c r="J142" i="26"/>
  <c r="I122" i="26"/>
  <c r="J122" i="26"/>
  <c r="I62" i="26"/>
  <c r="J62" i="26"/>
  <c r="I8" i="26"/>
  <c r="J8" i="26"/>
  <c r="J209" i="26"/>
  <c r="I209" i="26"/>
  <c r="J193" i="26"/>
  <c r="I193" i="26"/>
  <c r="J177" i="26"/>
  <c r="I177" i="26"/>
  <c r="J161" i="26"/>
  <c r="I161" i="26"/>
  <c r="J145" i="26"/>
  <c r="I145" i="26"/>
  <c r="J129" i="26"/>
  <c r="I129" i="26"/>
  <c r="J65" i="26"/>
  <c r="I65" i="26"/>
  <c r="I124" i="26"/>
  <c r="J124" i="26"/>
  <c r="I108" i="26"/>
  <c r="J108" i="26"/>
  <c r="I66" i="26"/>
  <c r="J66" i="26"/>
  <c r="I24" i="26"/>
  <c r="J24" i="26"/>
  <c r="J123" i="26"/>
  <c r="I123" i="26"/>
  <c r="J107" i="26"/>
  <c r="I107" i="26"/>
  <c r="J93" i="26"/>
  <c r="I93" i="26"/>
  <c r="J61" i="26"/>
  <c r="I61" i="26"/>
  <c r="I84" i="26"/>
  <c r="J84" i="26"/>
  <c r="I68" i="26"/>
  <c r="J68" i="26"/>
  <c r="I52" i="26"/>
  <c r="J52" i="26"/>
  <c r="J91" i="26"/>
  <c r="I91" i="26"/>
  <c r="J75" i="26"/>
  <c r="I75" i="26"/>
  <c r="J59" i="26"/>
  <c r="I59" i="26"/>
  <c r="I32" i="26"/>
  <c r="J32" i="26"/>
  <c r="I31" i="26"/>
  <c r="J31" i="26"/>
  <c r="I20" i="26"/>
  <c r="J20" i="26"/>
  <c r="I42" i="26"/>
  <c r="J42" i="26"/>
  <c r="I7" i="26"/>
  <c r="J7" i="26"/>
  <c r="I14" i="26"/>
  <c r="J14" i="26"/>
  <c r="J17" i="26"/>
  <c r="I17" i="26"/>
  <c r="H326" i="25"/>
  <c r="H20" i="7" s="1"/>
  <c r="P501" i="26"/>
  <c r="I451" i="26"/>
  <c r="J451" i="26"/>
  <c r="I474" i="26"/>
  <c r="J474" i="26"/>
  <c r="J497" i="26"/>
  <c r="I497" i="26"/>
  <c r="J481" i="26"/>
  <c r="I481" i="26"/>
  <c r="I504" i="26"/>
  <c r="J504" i="26"/>
  <c r="I312" i="26"/>
  <c r="J312" i="26"/>
  <c r="I280" i="26"/>
  <c r="J280" i="26"/>
  <c r="J409" i="26"/>
  <c r="I409" i="26"/>
  <c r="I348" i="26"/>
  <c r="J348" i="26"/>
  <c r="I284" i="26"/>
  <c r="J284" i="26"/>
  <c r="I287" i="26"/>
  <c r="J287" i="26"/>
  <c r="J257" i="26"/>
  <c r="I257" i="26"/>
  <c r="J491" i="26"/>
  <c r="I491" i="26"/>
  <c r="J475" i="26"/>
  <c r="I475" i="26"/>
  <c r="J459" i="26"/>
  <c r="I459" i="26"/>
  <c r="I443" i="26"/>
  <c r="J443" i="26"/>
  <c r="M326" i="25"/>
  <c r="N20" i="7" s="1"/>
  <c r="W501" i="26"/>
  <c r="I498" i="26"/>
  <c r="J498" i="26"/>
  <c r="I482" i="26"/>
  <c r="J482" i="26"/>
  <c r="I466" i="26"/>
  <c r="J466" i="26"/>
  <c r="I450" i="26"/>
  <c r="J450" i="26"/>
  <c r="J505" i="26"/>
  <c r="I505" i="26"/>
  <c r="J489" i="26"/>
  <c r="I489" i="26"/>
  <c r="J473" i="26"/>
  <c r="I473" i="26"/>
  <c r="J457" i="26"/>
  <c r="I457" i="26"/>
  <c r="I496" i="26"/>
  <c r="J496" i="26"/>
  <c r="I480" i="26"/>
  <c r="J480" i="26"/>
  <c r="I464" i="26"/>
  <c r="J464" i="26"/>
  <c r="I448" i="26"/>
  <c r="J448" i="26"/>
  <c r="I435" i="26"/>
  <c r="J435" i="26"/>
  <c r="I391" i="26"/>
  <c r="J391" i="26"/>
  <c r="I442" i="26"/>
  <c r="J442" i="26"/>
  <c r="I426" i="26"/>
  <c r="J426" i="26"/>
  <c r="I408" i="26"/>
  <c r="J408" i="26"/>
  <c r="I376" i="26"/>
  <c r="J376" i="26"/>
  <c r="J433" i="26"/>
  <c r="I433" i="26"/>
  <c r="I387" i="26"/>
  <c r="J387" i="26"/>
  <c r="I436" i="26"/>
  <c r="J436" i="26"/>
  <c r="I396" i="26"/>
  <c r="J396" i="26"/>
  <c r="I363" i="26"/>
  <c r="J363" i="26"/>
  <c r="I324" i="26"/>
  <c r="J324" i="26"/>
  <c r="I260" i="26"/>
  <c r="J260" i="26"/>
  <c r="I235" i="26"/>
  <c r="J235" i="26"/>
  <c r="I414" i="26"/>
  <c r="J414" i="26"/>
  <c r="I398" i="26"/>
  <c r="J398" i="26"/>
  <c r="I382" i="26"/>
  <c r="J382" i="26"/>
  <c r="I367" i="26"/>
  <c r="J367" i="26"/>
  <c r="I304" i="26"/>
  <c r="J304" i="26"/>
  <c r="J417" i="26"/>
  <c r="I417" i="26"/>
  <c r="J401" i="26"/>
  <c r="I401" i="26"/>
  <c r="J385" i="26"/>
  <c r="I385" i="26"/>
  <c r="I316" i="26"/>
  <c r="J316" i="26"/>
  <c r="I343" i="26"/>
  <c r="J343" i="26"/>
  <c r="I327" i="26"/>
  <c r="J327" i="26"/>
  <c r="I311" i="26"/>
  <c r="J311" i="26"/>
  <c r="I295" i="26"/>
  <c r="J295" i="26"/>
  <c r="I279" i="26"/>
  <c r="J279" i="26"/>
  <c r="I263" i="26"/>
  <c r="J263" i="26"/>
  <c r="I247" i="26"/>
  <c r="J247" i="26"/>
  <c r="I204" i="26"/>
  <c r="J204" i="26"/>
  <c r="I358" i="26"/>
  <c r="J358" i="26"/>
  <c r="I342" i="26"/>
  <c r="J342" i="26"/>
  <c r="I326" i="26"/>
  <c r="J326" i="26"/>
  <c r="I310" i="26"/>
  <c r="J310" i="26"/>
  <c r="I294" i="26"/>
  <c r="J294" i="26"/>
  <c r="I278" i="26"/>
  <c r="J278" i="26"/>
  <c r="I262" i="26"/>
  <c r="J262" i="26"/>
  <c r="I255" i="26"/>
  <c r="J255" i="26"/>
  <c r="I243" i="26"/>
  <c r="J243" i="26"/>
  <c r="I196" i="26"/>
  <c r="J196" i="26"/>
  <c r="J369" i="26"/>
  <c r="I369" i="26"/>
  <c r="J353" i="26"/>
  <c r="I353" i="26"/>
  <c r="J337" i="26"/>
  <c r="I337" i="26"/>
  <c r="J321" i="26"/>
  <c r="I321" i="26"/>
  <c r="J305" i="26"/>
  <c r="I305" i="26"/>
  <c r="J289" i="26"/>
  <c r="I289" i="26"/>
  <c r="J273" i="26"/>
  <c r="I273" i="26"/>
  <c r="I258" i="26"/>
  <c r="J258" i="26"/>
  <c r="I242" i="26"/>
  <c r="J242" i="26"/>
  <c r="I226" i="26"/>
  <c r="J226" i="26"/>
  <c r="I191" i="26"/>
  <c r="J191" i="26"/>
  <c r="J245" i="26"/>
  <c r="I245" i="26"/>
  <c r="J229" i="26"/>
  <c r="I229" i="26"/>
  <c r="I200" i="26"/>
  <c r="J200" i="26"/>
  <c r="I136" i="26"/>
  <c r="J136" i="26"/>
  <c r="I248" i="26"/>
  <c r="J248" i="26"/>
  <c r="I232" i="26"/>
  <c r="J232" i="26"/>
  <c r="I203" i="26"/>
  <c r="J203" i="26"/>
  <c r="I160" i="26"/>
  <c r="J160" i="26"/>
  <c r="I179" i="26"/>
  <c r="J179" i="26"/>
  <c r="J147" i="26"/>
  <c r="I147" i="26"/>
  <c r="I102" i="26"/>
  <c r="J102" i="26"/>
  <c r="I148" i="26"/>
  <c r="J148" i="26"/>
  <c r="I159" i="26"/>
  <c r="J159" i="26"/>
  <c r="J89" i="26"/>
  <c r="I89" i="26"/>
  <c r="J97" i="26"/>
  <c r="I97" i="26"/>
  <c r="I86" i="26"/>
  <c r="J86" i="26"/>
  <c r="I218" i="26"/>
  <c r="J218" i="26"/>
  <c r="I202" i="26"/>
  <c r="J202" i="26"/>
  <c r="I186" i="26"/>
  <c r="J186" i="26"/>
  <c r="I170" i="26"/>
  <c r="J170" i="26"/>
  <c r="I154" i="26"/>
  <c r="J154" i="26"/>
  <c r="I138" i="26"/>
  <c r="J138" i="26"/>
  <c r="I114" i="26"/>
  <c r="J114" i="26"/>
  <c r="I46" i="26"/>
  <c r="J46" i="26"/>
  <c r="J41" i="26"/>
  <c r="I41" i="26"/>
  <c r="J221" i="26"/>
  <c r="I221" i="26"/>
  <c r="J205" i="26"/>
  <c r="I205" i="26"/>
  <c r="J189" i="26"/>
  <c r="I189" i="26"/>
  <c r="J173" i="26"/>
  <c r="I173" i="26"/>
  <c r="J157" i="26"/>
  <c r="I157" i="26"/>
  <c r="J141" i="26"/>
  <c r="I141" i="26"/>
  <c r="J117" i="26"/>
  <c r="I117" i="26"/>
  <c r="J49" i="26"/>
  <c r="I49" i="26"/>
  <c r="I120" i="26"/>
  <c r="J120" i="26"/>
  <c r="I104" i="26"/>
  <c r="J104" i="26"/>
  <c r="I90" i="26"/>
  <c r="J90" i="26"/>
  <c r="I58" i="26"/>
  <c r="J58" i="26"/>
  <c r="I28" i="26"/>
  <c r="J28" i="26"/>
  <c r="I119" i="26"/>
  <c r="J119" i="26"/>
  <c r="I103" i="26"/>
  <c r="J103" i="26"/>
  <c r="J85" i="26"/>
  <c r="I85" i="26"/>
  <c r="J53" i="26"/>
  <c r="I53" i="26"/>
  <c r="I80" i="26"/>
  <c r="J80" i="26"/>
  <c r="I64" i="26"/>
  <c r="J64" i="26"/>
  <c r="I48" i="26"/>
  <c r="J48" i="26"/>
  <c r="I16" i="26"/>
  <c r="J16" i="26"/>
  <c r="I87" i="26"/>
  <c r="J87" i="26"/>
  <c r="I71" i="26"/>
  <c r="J71" i="26"/>
  <c r="I55" i="26"/>
  <c r="J55" i="26"/>
  <c r="J43" i="26"/>
  <c r="I43" i="26"/>
  <c r="I12" i="26"/>
  <c r="J12" i="26"/>
  <c r="I38" i="26"/>
  <c r="J38" i="26"/>
  <c r="I26" i="26"/>
  <c r="J26" i="26"/>
  <c r="I10" i="26"/>
  <c r="J10" i="26"/>
  <c r="J29" i="26"/>
  <c r="I29" i="26"/>
  <c r="J13" i="26"/>
  <c r="I13" i="26"/>
  <c r="J507" i="26"/>
  <c r="I507" i="26"/>
  <c r="G326" i="25"/>
  <c r="G20" i="7" s="1"/>
  <c r="T326" i="25"/>
  <c r="B326" i="25"/>
  <c r="F217" i="19"/>
  <c r="E217" i="19"/>
  <c r="D217" i="19"/>
  <c r="C217" i="19"/>
  <c r="M35" i="19"/>
  <c r="F35" i="19"/>
  <c r="E35" i="19"/>
  <c r="E38" i="19"/>
  <c r="D35" i="19"/>
  <c r="D38" i="19"/>
  <c r="C35" i="19"/>
  <c r="C38" i="19"/>
  <c r="D16" i="17"/>
  <c r="D13" i="17"/>
  <c r="D10" i="17"/>
  <c r="O28" i="26" l="1"/>
  <c r="O29" i="26"/>
  <c r="O31" i="26"/>
  <c r="O34" i="26"/>
  <c r="O37" i="26"/>
  <c r="O40" i="26"/>
  <c r="O41" i="26"/>
  <c r="O43" i="26"/>
  <c r="O44" i="26"/>
  <c r="O45" i="26"/>
  <c r="O48" i="26"/>
  <c r="O49" i="26"/>
  <c r="O51" i="26"/>
  <c r="O52" i="26"/>
  <c r="O55" i="26"/>
  <c r="O56" i="26"/>
  <c r="O58" i="26"/>
  <c r="O59" i="26"/>
  <c r="O60" i="26"/>
  <c r="O63" i="26"/>
  <c r="O65" i="26"/>
  <c r="O67" i="26"/>
  <c r="O68" i="26"/>
  <c r="O69" i="26"/>
  <c r="O71" i="26"/>
  <c r="O72" i="26"/>
  <c r="O74" i="26"/>
  <c r="O75" i="26"/>
  <c r="O76" i="26"/>
  <c r="O77" i="26"/>
  <c r="O80" i="26"/>
  <c r="O81" i="26"/>
  <c r="O82" i="26"/>
  <c r="O85" i="26"/>
  <c r="O86" i="26"/>
  <c r="O87" i="26"/>
  <c r="O88" i="26"/>
  <c r="O89" i="26"/>
  <c r="O91" i="26"/>
  <c r="O92" i="26"/>
  <c r="O93" i="26"/>
  <c r="O96" i="26"/>
  <c r="O97" i="26"/>
  <c r="O100" i="26"/>
  <c r="O102" i="26"/>
  <c r="O104" i="26"/>
  <c r="O105" i="26"/>
  <c r="O107" i="26"/>
  <c r="O108" i="26"/>
  <c r="O110" i="26"/>
  <c r="O111" i="26"/>
  <c r="O113" i="26"/>
  <c r="O114" i="26"/>
  <c r="O117" i="26"/>
  <c r="O119" i="26"/>
  <c r="O120" i="26"/>
  <c r="O122" i="26"/>
  <c r="O123" i="26"/>
  <c r="O125" i="26"/>
  <c r="O126" i="26"/>
  <c r="O128" i="26"/>
  <c r="O130" i="26"/>
  <c r="O131" i="26"/>
  <c r="O132" i="26"/>
  <c r="O134" i="26"/>
  <c r="O135" i="26"/>
  <c r="O138" i="26"/>
  <c r="O139" i="26"/>
  <c r="O141" i="26"/>
  <c r="O142" i="26"/>
  <c r="O145" i="26"/>
  <c r="O147" i="26"/>
  <c r="O148" i="26"/>
  <c r="O149" i="26"/>
  <c r="O150" i="26"/>
  <c r="O152" i="26"/>
  <c r="O153" i="26"/>
  <c r="O154" i="26"/>
  <c r="O156" i="26"/>
  <c r="O158" i="26"/>
  <c r="O159" i="26"/>
  <c r="O161" i="26"/>
  <c r="O163" i="26"/>
  <c r="O164" i="26"/>
  <c r="O165" i="26"/>
  <c r="O167" i="26"/>
  <c r="O168" i="26"/>
  <c r="O171" i="26"/>
  <c r="O172" i="26"/>
  <c r="O174" i="26"/>
  <c r="O175" i="26"/>
  <c r="O176" i="26"/>
  <c r="O179" i="26"/>
  <c r="O180" i="26"/>
  <c r="O181" i="26"/>
  <c r="O182" i="26"/>
  <c r="O184" i="26"/>
  <c r="O185" i="26"/>
  <c r="O186" i="26"/>
  <c r="O189" i="26"/>
  <c r="O190" i="26"/>
  <c r="O191" i="26"/>
  <c r="O193" i="26"/>
  <c r="O195" i="26"/>
  <c r="O196" i="26"/>
  <c r="O197" i="26"/>
  <c r="O199" i="26"/>
  <c r="O200" i="26"/>
  <c r="O201" i="26"/>
  <c r="O203" i="26"/>
  <c r="O204" i="26"/>
  <c r="O205" i="26"/>
  <c r="O207" i="26"/>
  <c r="O208" i="26"/>
  <c r="O209" i="26"/>
  <c r="O212" i="26"/>
  <c r="O213" i="26"/>
  <c r="O214" i="26"/>
  <c r="O216" i="26"/>
  <c r="O217" i="26"/>
  <c r="O218" i="26"/>
  <c r="O219" i="26"/>
  <c r="O220" i="26"/>
  <c r="O221" i="26"/>
  <c r="O222" i="26"/>
  <c r="O224" i="26"/>
  <c r="O225" i="26"/>
  <c r="O226" i="26"/>
  <c r="O227" i="26"/>
  <c r="O228" i="26"/>
  <c r="O230" i="26"/>
  <c r="O231" i="26"/>
  <c r="O233" i="26"/>
  <c r="O234" i="26"/>
  <c r="O235" i="26"/>
  <c r="O236" i="26"/>
  <c r="O237" i="26"/>
  <c r="O239" i="26"/>
  <c r="O240" i="26"/>
  <c r="O241" i="26"/>
  <c r="O242" i="26"/>
  <c r="O243" i="26"/>
  <c r="O244" i="26"/>
  <c r="O246" i="26"/>
  <c r="O247" i="26"/>
  <c r="O248" i="26"/>
  <c r="O249" i="26"/>
  <c r="O251" i="26"/>
  <c r="O252" i="26"/>
  <c r="O253" i="26"/>
  <c r="O255" i="26"/>
  <c r="O256" i="26"/>
  <c r="O257" i="26"/>
  <c r="O259" i="26"/>
  <c r="O261" i="26"/>
  <c r="O262" i="26"/>
  <c r="O264" i="26"/>
  <c r="O266" i="26"/>
  <c r="O268" i="26"/>
  <c r="O270" i="26"/>
  <c r="O271" i="26"/>
  <c r="O273" i="26"/>
  <c r="O274" i="26"/>
  <c r="O276" i="26"/>
  <c r="O277" i="26"/>
  <c r="O278" i="26"/>
  <c r="O279" i="26"/>
  <c r="O280" i="26"/>
  <c r="O281" i="26"/>
  <c r="O7" i="26"/>
  <c r="O8" i="26"/>
  <c r="O9" i="26"/>
  <c r="O10" i="26"/>
  <c r="O11" i="26"/>
  <c r="O12" i="26"/>
  <c r="O283" i="26"/>
  <c r="O285" i="26"/>
  <c r="O286" i="26"/>
  <c r="O287" i="26"/>
  <c r="O289" i="26"/>
  <c r="O290" i="26"/>
  <c r="O291" i="26"/>
  <c r="O292" i="26"/>
  <c r="O293" i="26"/>
  <c r="O294" i="26"/>
  <c r="O296" i="26"/>
  <c r="O297" i="26"/>
  <c r="O299" i="26"/>
  <c r="O300" i="26"/>
  <c r="O301" i="26"/>
  <c r="O302" i="26"/>
  <c r="O304" i="26"/>
  <c r="O305" i="26"/>
  <c r="O307" i="26"/>
  <c r="O308" i="26"/>
  <c r="O311" i="26"/>
  <c r="O314" i="26"/>
  <c r="O315" i="26"/>
  <c r="O317" i="26"/>
  <c r="O318" i="26"/>
  <c r="O320" i="26"/>
  <c r="O321" i="26"/>
  <c r="O323" i="26"/>
  <c r="O324" i="26"/>
  <c r="O326" i="26"/>
  <c r="O329" i="26"/>
  <c r="O330" i="26"/>
  <c r="O331" i="26"/>
  <c r="O332" i="26"/>
  <c r="O334" i="26"/>
  <c r="O335" i="26"/>
  <c r="O336" i="26"/>
  <c r="O338" i="26"/>
  <c r="O339" i="26"/>
  <c r="O340" i="26"/>
  <c r="O342" i="26"/>
  <c r="O343" i="26"/>
  <c r="O13" i="26"/>
  <c r="O14" i="26"/>
  <c r="O345" i="26"/>
  <c r="O346" i="26"/>
  <c r="O347" i="26"/>
  <c r="O15" i="26"/>
  <c r="O16" i="26"/>
  <c r="O349" i="26"/>
  <c r="O351" i="26"/>
  <c r="O352" i="26"/>
  <c r="O354" i="26"/>
  <c r="O356" i="26"/>
  <c r="O358" i="26"/>
  <c r="O360" i="26"/>
  <c r="O361" i="26"/>
  <c r="O362" i="26"/>
  <c r="O363" i="26"/>
  <c r="O365" i="26"/>
  <c r="O366" i="26"/>
  <c r="O368" i="26"/>
  <c r="O369" i="26"/>
  <c r="O370" i="26"/>
  <c r="O371" i="26"/>
  <c r="O373" i="26"/>
  <c r="O374" i="26"/>
  <c r="O376" i="26"/>
  <c r="O377" i="26"/>
  <c r="O379" i="26"/>
  <c r="O382" i="26"/>
  <c r="O385" i="26"/>
  <c r="O386" i="26"/>
  <c r="O387" i="26"/>
  <c r="O389" i="26"/>
  <c r="O391" i="26"/>
  <c r="O392" i="26"/>
  <c r="O393" i="26"/>
  <c r="O396" i="26"/>
  <c r="O397" i="26"/>
  <c r="O18" i="26"/>
  <c r="O400" i="26"/>
  <c r="O401" i="26"/>
  <c r="O403" i="26"/>
  <c r="O405" i="26"/>
  <c r="O406" i="26"/>
  <c r="O409" i="26"/>
  <c r="O412" i="26"/>
  <c r="O413" i="26"/>
  <c r="O415" i="26"/>
  <c r="O416" i="26"/>
  <c r="O417" i="26"/>
  <c r="O419" i="26"/>
  <c r="O420" i="26"/>
  <c r="O421" i="26"/>
  <c r="O423" i="26"/>
  <c r="O424" i="26"/>
  <c r="O426" i="26"/>
  <c r="O428" i="26"/>
  <c r="O429" i="26"/>
  <c r="O431" i="26"/>
  <c r="O432" i="26"/>
  <c r="O433" i="26"/>
  <c r="O435" i="26"/>
  <c r="O436" i="26"/>
  <c r="O437" i="26"/>
  <c r="O440" i="26"/>
  <c r="O443" i="26"/>
  <c r="O444" i="26"/>
  <c r="O446" i="26"/>
  <c r="O447" i="26"/>
  <c r="O449" i="26"/>
  <c r="O452" i="26"/>
  <c r="O453" i="26"/>
  <c r="O19" i="26"/>
  <c r="O20" i="26"/>
  <c r="O21" i="26"/>
  <c r="O23" i="26"/>
  <c r="O455" i="26"/>
  <c r="O456" i="26"/>
  <c r="O458" i="26"/>
  <c r="O460" i="26"/>
  <c r="O461" i="26"/>
  <c r="O462" i="26"/>
  <c r="O464" i="26"/>
  <c r="O465" i="26"/>
  <c r="O467" i="26"/>
  <c r="O468" i="26"/>
  <c r="O470" i="26"/>
  <c r="O471" i="26"/>
  <c r="O473" i="26"/>
  <c r="O474" i="26"/>
  <c r="O475" i="26"/>
  <c r="O477" i="26"/>
  <c r="O478" i="26"/>
  <c r="O480" i="26"/>
  <c r="O481" i="26"/>
  <c r="O483" i="26"/>
  <c r="O484" i="26"/>
  <c r="O487" i="26"/>
  <c r="O488" i="26"/>
  <c r="O489" i="26"/>
  <c r="O490" i="26"/>
  <c r="O492" i="26"/>
  <c r="O493" i="26"/>
  <c r="O495" i="26"/>
  <c r="O25" i="26"/>
  <c r="O26" i="26"/>
  <c r="O497" i="26"/>
  <c r="O499" i="26"/>
  <c r="O500" i="26"/>
  <c r="O503" i="26"/>
  <c r="O504" i="26"/>
  <c r="O506" i="26"/>
  <c r="D60" i="16"/>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O411" i="26" l="1"/>
  <c r="O32" i="26"/>
  <c r="O501" i="26"/>
  <c r="O388" i="26"/>
  <c r="O383" i="26"/>
  <c r="O17" i="26"/>
  <c r="O357" i="26"/>
  <c r="O325" i="26"/>
  <c r="O309" i="26"/>
  <c r="O353" i="26"/>
  <c r="O33" i="26"/>
  <c r="O482" i="26"/>
  <c r="O194" i="26"/>
  <c r="O188" i="26"/>
  <c r="O178" i="26"/>
  <c r="O169" i="26"/>
  <c r="O157" i="26"/>
  <c r="O140" i="26"/>
  <c r="O129" i="26"/>
  <c r="O116" i="26"/>
  <c r="O64" i="26"/>
  <c r="O505" i="26"/>
  <c r="O496" i="26"/>
  <c r="O469" i="26"/>
  <c r="O350" i="26"/>
  <c r="O333" i="26"/>
  <c r="O322" i="26"/>
  <c r="O316" i="26"/>
  <c r="O310" i="26"/>
  <c r="O288" i="26"/>
  <c r="O6" i="26"/>
  <c r="O250" i="26"/>
  <c r="O229" i="26"/>
  <c r="O223" i="26"/>
  <c r="O215" i="26"/>
  <c r="O211" i="26"/>
  <c r="O143" i="26"/>
  <c r="O136" i="26"/>
  <c r="O121" i="26"/>
  <c r="O98" i="26"/>
  <c r="O78" i="26"/>
  <c r="O53" i="26"/>
  <c r="O47" i="26"/>
  <c r="O30" i="26"/>
  <c r="O438" i="26"/>
  <c r="O394" i="26"/>
  <c r="O486" i="26"/>
  <c r="O476" i="26"/>
  <c r="O445" i="26"/>
  <c r="O434" i="26"/>
  <c r="O430" i="26"/>
  <c r="O399" i="26"/>
  <c r="O381" i="26"/>
  <c r="O359" i="26"/>
  <c r="O24" i="26"/>
  <c r="O36" i="26"/>
  <c r="O485" i="26"/>
  <c r="O459" i="26"/>
  <c r="O448" i="26"/>
  <c r="O439" i="26"/>
  <c r="O425" i="26"/>
  <c r="O398" i="26"/>
  <c r="O395" i="26"/>
  <c r="O384" i="26"/>
  <c r="O380" i="26"/>
  <c r="O319" i="26"/>
  <c r="O312" i="26"/>
  <c r="O210" i="26"/>
  <c r="O118" i="26"/>
  <c r="O95" i="26"/>
  <c r="O84" i="26"/>
  <c r="O66" i="26"/>
  <c r="O46" i="26"/>
  <c r="O35" i="26"/>
  <c r="O372" i="26"/>
  <c r="O498" i="26"/>
  <c r="O494" i="26"/>
  <c r="O466" i="26"/>
  <c r="O451" i="26"/>
  <c r="O442" i="26"/>
  <c r="O407" i="26"/>
  <c r="O341" i="26"/>
  <c r="O337" i="26"/>
  <c r="O328" i="26"/>
  <c r="O306" i="26"/>
  <c r="O298" i="26"/>
  <c r="O275" i="26"/>
  <c r="O269" i="26"/>
  <c r="O267" i="26"/>
  <c r="O265" i="26"/>
  <c r="O263" i="26"/>
  <c r="O258" i="26"/>
  <c r="O254" i="26"/>
  <c r="O198" i="26"/>
  <c r="O192" i="26"/>
  <c r="O155" i="26"/>
  <c r="O127" i="26"/>
  <c r="O112" i="26"/>
  <c r="O106" i="26"/>
  <c r="O22" i="26"/>
  <c r="O410" i="26"/>
  <c r="O402" i="26"/>
  <c r="O187" i="26"/>
  <c r="O177" i="26"/>
  <c r="O170" i="26"/>
  <c r="O160" i="26"/>
  <c r="O144" i="26"/>
  <c r="O137" i="26"/>
  <c r="O115" i="26"/>
  <c r="O109" i="26"/>
  <c r="O103" i="26"/>
  <c r="O99" i="26"/>
  <c r="O79" i="26"/>
  <c r="O54" i="26"/>
  <c r="O73" i="26"/>
  <c r="O62" i="26"/>
  <c r="O57" i="26"/>
  <c r="O38" i="26"/>
  <c r="O472" i="26"/>
  <c r="O454" i="26"/>
  <c r="O450" i="26"/>
  <c r="O441" i="26"/>
  <c r="O414" i="26"/>
  <c r="O408" i="26"/>
  <c r="O404" i="26"/>
  <c r="O390" i="26"/>
  <c r="O378" i="26"/>
  <c r="O364" i="26"/>
  <c r="O348" i="26"/>
  <c r="O327" i="26"/>
  <c r="O313" i="26"/>
  <c r="O303" i="26"/>
  <c r="O295" i="26"/>
  <c r="O284" i="26"/>
  <c r="O282" i="26"/>
  <c r="O272" i="26"/>
  <c r="O232" i="26"/>
  <c r="O146" i="26"/>
  <c r="O101" i="26"/>
  <c r="O94" i="26"/>
  <c r="O83" i="26"/>
  <c r="O39" i="26"/>
  <c r="O502" i="26"/>
  <c r="O491" i="26"/>
  <c r="O479" i="26"/>
  <c r="O463" i="26"/>
  <c r="O457" i="26"/>
  <c r="O427" i="26"/>
  <c r="O422" i="26"/>
  <c r="O418" i="26"/>
  <c r="O375" i="26"/>
  <c r="O367" i="26"/>
  <c r="O355" i="26"/>
  <c r="O344" i="26"/>
  <c r="O260" i="26"/>
  <c r="O245" i="26"/>
  <c r="O238" i="26"/>
  <c r="O206" i="26"/>
  <c r="O202" i="26"/>
  <c r="O183" i="26"/>
  <c r="O173" i="26"/>
  <c r="O166" i="26"/>
  <c r="O162" i="26"/>
  <c r="O151" i="26"/>
  <c r="O133" i="26"/>
  <c r="O124" i="26"/>
  <c r="O90" i="26"/>
  <c r="O70" i="26"/>
  <c r="O61" i="26"/>
  <c r="O50" i="26"/>
  <c r="O42" i="26"/>
  <c r="I6" i="26"/>
  <c r="J6" i="26"/>
  <c r="F16" i="17"/>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B80" i="26"/>
  <c r="B84" i="26"/>
  <c r="B92" i="26"/>
  <c r="B12" i="26"/>
  <c r="B323" i="26"/>
  <c r="B324" i="26"/>
  <c r="B325" i="26"/>
  <c r="B13" i="26"/>
  <c r="B14" i="26"/>
  <c r="B15" i="26"/>
  <c r="B16" i="26"/>
  <c r="B370" i="26"/>
  <c r="B17" i="26"/>
  <c r="B454" i="26"/>
  <c r="B455" i="26"/>
  <c r="B456" i="26"/>
  <c r="B457" i="26"/>
  <c r="B458" i="26"/>
  <c r="B459" i="26"/>
  <c r="B460" i="26"/>
  <c r="B461" i="26"/>
  <c r="B462" i="26"/>
  <c r="B476" i="26"/>
  <c r="B477" i="26"/>
  <c r="B478" i="26"/>
  <c r="B479" i="26"/>
  <c r="B480" i="26"/>
  <c r="B481" i="26"/>
  <c r="B482" i="26"/>
  <c r="B486" i="26"/>
  <c r="B487" i="26"/>
  <c r="B493" i="26"/>
  <c r="B494" i="26"/>
  <c r="B495" i="26"/>
  <c r="B502" i="26"/>
  <c r="B503" i="26"/>
  <c r="B504" i="26"/>
  <c r="B88" i="26" l="1"/>
  <c r="B506" i="26"/>
  <c r="B267" i="26"/>
  <c r="B91" i="26"/>
  <c r="B87" i="26"/>
  <c r="B505" i="26"/>
  <c r="B83" i="26"/>
  <c r="B6" i="26"/>
  <c r="B266" i="26"/>
  <c r="B94" i="26"/>
  <c r="B90" i="26"/>
  <c r="B86" i="26"/>
  <c r="B82" i="26"/>
  <c r="B42" i="26"/>
  <c r="B326" i="26"/>
  <c r="B93" i="26"/>
  <c r="B89" i="26"/>
  <c r="B85" i="26"/>
  <c r="B81" i="26"/>
  <c r="D268" i="19"/>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O27" i="26"/>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148" i="19" l="1"/>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B507" i="26" l="1"/>
  <c r="K332" i="25"/>
  <c r="K11" i="7" s="1"/>
  <c r="J332" i="25"/>
  <c r="J11" i="7" s="1"/>
  <c r="I332" i="25"/>
  <c r="I11" i="7" s="1"/>
  <c r="M332" i="25"/>
  <c r="N11" i="7" s="1"/>
  <c r="H332" i="25"/>
  <c r="H11" i="7" s="1"/>
  <c r="L332" i="25"/>
  <c r="L11" i="7" s="1"/>
  <c r="G332" i="25"/>
  <c r="G11" i="7" s="1"/>
  <c r="B332" i="25"/>
  <c r="A11" i="7" s="1"/>
  <c r="B6" i="7" s="1"/>
  <c r="C12" i="5" s="1"/>
  <c r="O507" i="26"/>
  <c r="T332" i="25"/>
</calcChain>
</file>

<file path=xl/sharedStrings.xml><?xml version="1.0" encoding="utf-8"?>
<sst xmlns="http://schemas.openxmlformats.org/spreadsheetml/2006/main" count="13699" uniqueCount="1927">
  <si>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</si>
  <si>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</si>
  <si>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</si>
  <si>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</si>
  <si>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</si>
  <si>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</si>
  <si>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</si>
  <si>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</si>
  <si>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</si>
  <si>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</si>
  <si>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</si>
  <si>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</si>
  <si>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</si>
  <si>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</si>
  <si>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</si>
  <si>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</si>
  <si>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</si>
  <si>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</si>
  <si>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</si>
  <si>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</si>
  <si>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</si>
  <si>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</si>
  <si>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</si>
  <si>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</si>
  <si>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</si>
  <si>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</si>
  <si>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</si>
  <si>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</si>
  <si>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</si>
  <si>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</si>
  <si>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</si>
  <si>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</si>
  <si>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</si>
  <si>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</si>
  <si>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</si>
  <si>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</si>
  <si>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</si>
  <si>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</si>
  <si>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</si>
  <si>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</si>
  <si>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</si>
  <si>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</si>
  <si>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</si>
  <si>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</si>
  <si>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</si>
  <si>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</si>
  <si>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</si>
  <si>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</si>
  <si>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</si>
  <si>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</si>
  <si>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</si>
  <si>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</si>
  <si>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</si>
  <si>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</si>
  <si>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</si>
  <si>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</si>
  <si>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</si>
  <si>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</si>
  <si>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</si>
  <si>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</si>
  <si>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</si>
  <si>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</si>
  <si>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</si>
  <si>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</si>
  <si>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</si>
  <si>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</si>
  <si>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</si>
  <si>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</si>
  <si>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</si>
  <si>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</si>
  <si>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</si>
  <si>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</si>
  <si>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</si>
  <si>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</si>
  <si>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</si>
  <si>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</si>
  <si>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</si>
  <si>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</si>
  <si>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</si>
  <si>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</si>
  <si>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</si>
  <si>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</si>
  <si>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</si>
  <si>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</si>
  <si>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</si>
  <si>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</si>
  <si>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</si>
  <si>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</si>
  <si>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</si>
  <si>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</si>
  <si>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</si>
  <si>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</si>
  <si>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</si>
  <si>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</si>
  <si>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</si>
  <si>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</si>
  <si>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</si>
  <si>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</si>
  <si>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</si>
  <si>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</si>
  <si>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</si>
  <si>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</si>
  <si>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</si>
  <si>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</si>
  <si>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</si>
  <si>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</si>
  <si>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</si>
  <si>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</si>
  <si>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</si>
  <si>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</si>
  <si>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</si>
  <si>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</si>
  <si>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</si>
  <si>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</si>
  <si>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</si>
  <si>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</si>
  <si>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</si>
  <si>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</si>
  <si>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</si>
  <si>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</si>
  <si>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</si>
  <si>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</si>
  <si>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</si>
  <si>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</si>
  <si>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</si>
  <si>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</si>
  <si>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</si>
  <si>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</si>
  <si>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</si>
  <si>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</si>
  <si>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</si>
  <si>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</si>
  <si>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</si>
  <si>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</si>
  <si>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</si>
  <si>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</si>
  <si>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</si>
  <si>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</si>
  <si>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</si>
  <si>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</si>
  <si>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</si>
  <si>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</si>
  <si>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</si>
  <si>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</si>
  <si>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</si>
  <si>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</si>
  <si>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</si>
  <si>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</si>
  <si>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</si>
  <si>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</si>
  <si>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</si>
  <si>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</si>
  <si>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</si>
  <si>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</si>
  <si>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</si>
  <si>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</si>
  <si>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</si>
  <si>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</si>
  <si>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</si>
  <si>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</si>
  <si>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</si>
  <si>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</si>
  <si>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</si>
  <si>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</si>
  <si>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</si>
  <si>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</si>
  <si>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</si>
  <si>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</si>
  <si>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</si>
  <si>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</si>
  <si>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</si>
  <si>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</si>
  <si>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</si>
  <si>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</si>
  <si>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</si>
  <si>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</si>
  <si>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</si>
  <si>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</si>
  <si>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</si>
  <si>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</si>
  <si>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</si>
  <si>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</si>
  <si>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</si>
  <si>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</si>
  <si>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</si>
  <si>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</si>
  <si>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</si>
  <si>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</si>
  <si>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</si>
  <si>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</si>
  <si>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</si>
  <si>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</si>
  <si>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</si>
  <si>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</si>
  <si>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</si>
  <si>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</si>
  <si>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</si>
  <si>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</si>
  <si>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</si>
  <si>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</si>
  <si>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</si>
  <si>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</si>
  <si>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</si>
  <si>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</si>
  <si>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</si>
  <si>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</si>
  <si>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</si>
  <si>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</si>
  <si>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</si>
  <si>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</si>
  <si>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</si>
  <si>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</si>
  <si>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</si>
  <si>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</si>
  <si>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</si>
  <si>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</si>
  <si>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</si>
  <si>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</si>
  <si>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</si>
  <si>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</si>
  <si>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</si>
  <si>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</si>
  <si>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</si>
  <si>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</si>
  <si>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</si>
  <si>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</si>
  <si>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</si>
  <si>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</si>
  <si>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</si>
  <si>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</si>
  <si>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</si>
  <si>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</si>
  <si>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</si>
  <si>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</si>
  <si>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</si>
  <si>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</si>
  <si>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</si>
  <si>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</si>
  <si>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</si>
  <si>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</si>
  <si>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</si>
  <si>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</si>
  <si>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</si>
  <si>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</si>
  <si>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</si>
  <si>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</si>
  <si>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</si>
  <si>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</si>
  <si>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</si>
  <si>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</si>
  <si>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</si>
  <si>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</si>
  <si>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</si>
  <si>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</si>
  <si>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</si>
  <si>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</si>
  <si>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</si>
  <si>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</si>
  <si>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</si>
  <si>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</si>
  <si>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</si>
  <si>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</si>
  <si>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</si>
  <si>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</si>
  <si>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</si>
  <si>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</si>
  <si>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</si>
  <si>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</si>
  <si>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</si>
  <si>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</si>
  <si>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</si>
  <si>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</si>
  <si>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</si>
  <si>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</si>
  <si>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</si>
  <si>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</si>
  <si>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</si>
  <si>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</si>
  <si>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</si>
  <si>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</si>
  <si>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</si>
  <si>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</si>
  <si>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</si>
  <si>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</si>
  <si>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</si>
  <si>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</si>
  <si>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</si>
  <si>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</si>
  <si>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</si>
  <si>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</si>
  <si>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</si>
  <si>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</si>
  <si>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</si>
  <si>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</si>
  <si>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</si>
  <si>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</si>
  <si>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</si>
  <si>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</si>
  <si>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</si>
  <si>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</si>
  <si>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</si>
  <si>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</si>
  <si>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</si>
  <si>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</si>
  <si>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</si>
  <si>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</si>
  <si>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</si>
  <si>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</si>
  <si>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</si>
  <si>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</si>
  <si>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</si>
  <si>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</si>
  <si>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</si>
  <si>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</si>
  <si>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</si>
  <si>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</si>
  <si>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</si>
  <si>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</si>
  <si>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</si>
  <si>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</si>
  <si>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</si>
  <si>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</si>
  <si>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</si>
  <si>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</si>
  <si>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</si>
  <si>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</si>
  <si>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</si>
  <si>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</si>
  <si>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</si>
  <si>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</si>
  <si>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</si>
  <si>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</si>
  <si>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</si>
  <si>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</si>
  <si>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</si>
  <si>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</si>
  <si>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</si>
  <si>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</si>
  <si>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</si>
  <si>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</si>
  <si>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</si>
  <si>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</si>
  <si>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</si>
  <si>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</si>
  <si>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</si>
  <si>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</si>
  <si>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</si>
  <si>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</si>
  <si>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</si>
  <si>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</si>
  <si>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</si>
  <si>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</si>
  <si>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</si>
  <si>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</si>
  <si>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</si>
  <si>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</si>
  <si>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</si>
  <si>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</si>
  <si>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</si>
  <si>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</si>
  <si>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</si>
  <si>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</si>
  <si>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</si>
  <si>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</si>
  <si>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</si>
  <si>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</si>
  <si>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</si>
  <si>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</si>
  <si>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</si>
  <si>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</si>
  <si>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</si>
  <si>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</si>
  <si>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</si>
  <si>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</si>
  <si>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</si>
  <si>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</si>
  <si>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</si>
  <si>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</si>
  <si>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</si>
  <si>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</si>
  <si>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</si>
  <si>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</si>
  <si>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</si>
  <si>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</si>
  <si>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</si>
  <si>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</si>
  <si>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</si>
  <si>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</si>
  <si>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</si>
  <si>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</si>
  <si>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</si>
  <si>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</si>
  <si>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</si>
  <si>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</si>
  <si>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</si>
  <si>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</si>
  <si>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</si>
  <si>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</si>
  <si>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</si>
  <si>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</si>
  <si>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</si>
  <si>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</si>
  <si>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</si>
  <si>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</si>
  <si>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</si>
  <si>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</si>
  <si>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</si>
  <si>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</si>
  <si>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</si>
  <si>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</si>
  <si>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</si>
  <si>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</si>
  <si>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</si>
  <si>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</si>
  <si>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</si>
  <si>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</si>
  <si>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</si>
  <si>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</si>
  <si>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</si>
  <si>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</si>
  <si>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</si>
  <si>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</si>
  <si>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</si>
  <si>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</si>
  <si>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</si>
  <si>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</si>
  <si>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</si>
  <si>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</si>
  <si>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</si>
  <si>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</si>
  <si>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</si>
  <si>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</si>
  <si>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</si>
  <si>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</si>
  <si>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</si>
  <si>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</si>
  <si>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</si>
  <si>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</si>
  <si>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</si>
  <si>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</si>
  <si>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</si>
  <si>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</si>
  <si>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</si>
  <si>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</si>
  <si>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</si>
  <si>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</si>
  <si>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</si>
  <si>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</si>
  <si>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</si>
  <si>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</si>
  <si>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</si>
  <si>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</si>
  <si>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</si>
  <si>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</si>
  <si>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</si>
  <si>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</si>
  <si>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</si>
  <si>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</si>
  <si>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</si>
  <si>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</si>
  <si>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</si>
  <si>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</si>
  <si>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</si>
  <si>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</si>
  <si>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</si>
  <si>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</si>
  <si>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</si>
  <si>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</si>
  <si>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</si>
  <si>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</si>
  <si>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</si>
  <si>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</si>
  <si>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</si>
  <si>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</si>
  <si>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</si>
  <si>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</si>
  <si>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</si>
  <si>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</si>
  <si>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</si>
  <si>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</si>
  <si>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</si>
  <si>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</si>
  <si>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</si>
  <si>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</si>
  <si>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</si>
  <si>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</si>
  <si>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</si>
  <si>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</si>
  <si>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</si>
  <si>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</si>
  <si>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</si>
  <si>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</si>
  <si>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</si>
  <si>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</si>
  <si>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</si>
  <si>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</si>
  <si>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</si>
  <si>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</si>
  <si>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</si>
  <si>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</si>
  <si>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</si>
  <si>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</si>
  <si>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</si>
  <si>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</si>
  <si>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</si>
  <si>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</si>
  <si>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</si>
  <si>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</si>
  <si>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</si>
  <si>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</si>
  <si>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</si>
  <si>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</si>
  <si>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</si>
  <si>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</si>
  <si>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</si>
  <si>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</si>
  <si>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</si>
  <si>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</si>
  <si>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</si>
  <si>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</si>
  <si>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</si>
  <si>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</si>
  <si>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</si>
  <si>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</si>
  <si>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</si>
  <si>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</si>
  <si>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</si>
  <si>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</si>
  <si>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</si>
  <si>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</si>
  <si>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</si>
  <si>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</si>
  <si>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</si>
  <si>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</si>
  <si>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</si>
  <si>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</si>
  <si>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</si>
  <si>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</si>
  <si>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</si>
  <si>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</si>
  <si>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</si>
  <si>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</si>
  <si>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</si>
  <si>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</si>
  <si>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</si>
  <si>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</si>
  <si>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</si>
  <si>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</si>
  <si>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</si>
  <si>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</si>
  <si>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</si>
  <si>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</si>
  <si>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</si>
  <si>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</si>
  <si>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</si>
  <si>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</si>
  <si>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</si>
  <si>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</si>
  <si>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</si>
  <si>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</si>
  <si>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</si>
  <si>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</si>
  <si>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</si>
  <si>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</si>
  <si>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</si>
  <si>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</si>
  <si>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</si>
  <si>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</si>
  <si>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</si>
  <si>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</si>
  <si>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</si>
  <si>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</si>
  <si>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</si>
  <si>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</si>
  <si>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</si>
  <si>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</si>
  <si>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</si>
  <si>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</si>
  <si>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</si>
  <si>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</si>
  <si>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</si>
  <si>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</si>
  <si>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</si>
  <si>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</si>
  <si>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</si>
  <si>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</si>
  <si>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</si>
  <si>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</si>
  <si>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</si>
  <si>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</si>
  <si>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</si>
  <si>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</si>
  <si>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</si>
  <si>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</si>
  <si>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</si>
  <si>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</si>
  <si>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</si>
  <si>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</si>
  <si>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</si>
  <si>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</si>
  <si>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</si>
  <si>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</si>
  <si>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</si>
  <si>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</si>
  <si>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</si>
  <si>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</si>
  <si>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</si>
  <si>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</si>
  <si>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</si>
  <si>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</si>
  <si>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</si>
  <si>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</si>
  <si>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</si>
  <si>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</si>
  <si>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</si>
  <si>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</si>
  <si>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</si>
  <si>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</si>
  <si>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</si>
  <si>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</si>
  <si>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</si>
  <si>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</si>
  <si>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</si>
  <si>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</si>
  <si>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</si>
  <si>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</si>
  <si>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</si>
  <si>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</si>
  <si>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</si>
  <si>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</si>
  <si>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</si>
  <si>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</si>
  <si>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</si>
  <si>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</si>
  <si>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</si>
  <si>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</si>
  <si>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</si>
  <si>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</si>
  <si>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</si>
  <si>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</si>
  <si>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</si>
  <si>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</si>
  <si>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</si>
  <si>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</si>
  <si>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</si>
  <si>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</si>
  <si>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</si>
  <si>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</si>
  <si>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</si>
  <si>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</si>
  <si>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</si>
  <si>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</si>
  <si>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</si>
  <si>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</si>
  <si>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</si>
  <si>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</si>
  <si>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</si>
  <si>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</si>
  <si>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</si>
  <si>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</si>
  <si>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</si>
  <si>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</si>
  <si>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</si>
  <si>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</si>
  <si>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</si>
  <si>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</si>
  <si>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</si>
  <si>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</si>
  <si>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</si>
  <si>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</si>
  <si>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</si>
  <si>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</si>
  <si>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</si>
  <si>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</si>
  <si>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</si>
  <si>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</si>
  <si>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</si>
  <si>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</si>
  <si>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</si>
  <si>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</si>
  <si>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</si>
  <si>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</si>
  <si>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</si>
  <si>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</si>
  <si>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</si>
  <si>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</si>
  <si>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</si>
  <si>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</si>
  <si>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</si>
  <si>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</si>
  <si>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</si>
  <si>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</si>
  <si>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</si>
  <si>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</si>
  <si>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</si>
  <si>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</si>
  <si>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</si>
  <si>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</si>
  <si>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</si>
  <si>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</si>
  <si>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</si>
  <si>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</si>
  <si>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</si>
  <si>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</si>
  <si>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</si>
  <si>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</si>
  <si>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</si>
  <si>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</si>
  <si>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</si>
  <si>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</si>
  <si>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</si>
  <si>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</si>
  <si>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</si>
  <si>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</si>
  <si>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</si>
  <si>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</si>
  <si>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</si>
  <si>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</si>
  <si>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</si>
  <si>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</si>
  <si>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</si>
  <si>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</si>
  <si>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</si>
  <si>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</si>
  <si>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</si>
  <si>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</si>
  <si>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</si>
  <si>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</si>
  <si>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</si>
  <si>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</si>
  <si>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</si>
  <si>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</si>
  <si>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</si>
  <si>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</si>
  <si>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</si>
  <si>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</si>
  <si>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</si>
  <si>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</si>
  <si>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</si>
  <si>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</si>
  <si>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</si>
  <si>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</si>
  <si>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</si>
  <si>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</si>
  <si>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</si>
  <si>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</si>
  <si>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</si>
  <si>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</si>
  <si>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</si>
  <si>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</si>
  <si>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</si>
  <si>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</si>
  <si>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</si>
  <si>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</si>
  <si>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</si>
  <si>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</si>
  <si>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</si>
  <si>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</si>
  <si>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</si>
  <si>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</si>
  <si>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</si>
  <si>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</si>
  <si>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</si>
  <si>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</si>
  <si>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</si>
  <si>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</si>
  <si>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</si>
  <si>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</si>
  <si>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</si>
  <si>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</si>
  <si>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</si>
  <si>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</si>
  <si>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</si>
  <si>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</si>
  <si>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</si>
  <si>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</si>
  <si>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</si>
  <si>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</si>
  <si>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</si>
  <si>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</si>
  <si>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</si>
  <si>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</si>
  <si>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</si>
  <si>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</si>
  <si>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</si>
  <si>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</si>
  <si>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</si>
  <si>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</si>
  <si>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</si>
  <si>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</si>
  <si>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</si>
  <si>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</si>
  <si>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</si>
  <si>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</si>
  <si>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</si>
  <si>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</si>
  <si>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</si>
  <si>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</si>
  <si>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</si>
  <si>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</si>
  <si>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</si>
  <si>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</si>
  <si>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</si>
  <si>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</si>
  <si>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</si>
  <si>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</si>
  <si>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</si>
  <si>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</si>
  <si>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</si>
  <si>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</si>
  <si>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</si>
  <si>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</si>
  <si>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</si>
  <si>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</si>
  <si>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</si>
  <si>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</si>
  <si>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</si>
  <si>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</si>
  <si>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</si>
  <si>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</si>
  <si>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</si>
  <si>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</si>
  <si>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</si>
  <si>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</si>
  <si>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</si>
  <si>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</si>
  <si>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</si>
  <si>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</si>
  <si>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</si>
  <si>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</si>
  <si>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</si>
  <si>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</si>
  <si>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</si>
  <si>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</si>
  <si>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</si>
  <si>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</si>
  <si>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</si>
  <si>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</si>
  <si>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</si>
  <si>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</si>
  <si>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</si>
  <si>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</si>
  <si>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</si>
  <si>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</si>
  <si>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</si>
  <si>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</si>
  <si>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</si>
  <si>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</si>
  <si>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</si>
  <si>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</si>
  <si>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</si>
  <si>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</si>
  <si>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</si>
  <si>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</si>
  <si>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</si>
  <si>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</si>
  <si>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</si>
  <si>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</si>
  <si>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</si>
  <si>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</si>
  <si>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</si>
  <si>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</si>
  <si>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</si>
  <si>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</si>
  <si>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</si>
  <si>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</si>
  <si>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</si>
  <si>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</si>
  <si>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</si>
  <si>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</si>
  <si>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</si>
  <si>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</si>
  <si>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</si>
  <si>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</si>
  <si>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</si>
  <si>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</si>
  <si>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</si>
  <si>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</si>
  <si>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</si>
  <si>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</si>
  <si>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</si>
  <si>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</si>
  <si>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</si>
  <si>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</si>
  <si>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</si>
  <si>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</si>
  <si>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</si>
  <si>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</si>
  <si>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</si>
  <si>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</si>
  <si>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</si>
  <si>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</si>
  <si>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</si>
  <si>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</si>
  <si>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</si>
  <si>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</si>
  <si>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</si>
  <si>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</si>
  <si>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</si>
  <si>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</si>
  <si>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</si>
  <si>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</si>
  <si>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</si>
  <si>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</si>
  <si>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</si>
  <si>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</si>
  <si>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</si>
  <si>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</si>
  <si>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</si>
  <si>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</si>
  <si>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</si>
  <si>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</si>
  <si>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</si>
  <si>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</si>
  <si>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</si>
  <si>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</si>
  <si>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</si>
  <si>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</si>
  <si>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</si>
  <si>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</si>
  <si>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</si>
  <si>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</si>
  <si>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</si>
  <si>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</si>
  <si>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</si>
  <si>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</si>
  <si>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</si>
  <si>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</si>
  <si>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</si>
  <si>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</si>
  <si>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</si>
  <si>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</si>
  <si>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</si>
  <si>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</si>
  <si>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</si>
  <si>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</si>
  <si>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</si>
  <si>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</si>
  <si>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</si>
  <si>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</si>
  <si>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</si>
  <si>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</si>
  <si>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</si>
  <si>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</si>
  <si>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</si>
  <si>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</si>
  <si>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</si>
  <si>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</si>
  <si>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</si>
  <si>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</si>
  <si>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</si>
  <si>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</si>
  <si>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</si>
  <si>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</si>
  <si>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</si>
  <si>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</si>
  <si>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</si>
  <si>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</si>
  <si>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</si>
  <si>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</si>
  <si>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</si>
  <si>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</si>
  <si>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</si>
  <si>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</si>
  <si>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</si>
  <si>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</si>
  <si>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</si>
  <si>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</si>
  <si>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</si>
  <si>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</si>
  <si>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</si>
  <si>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</si>
  <si>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</si>
  <si>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</si>
  <si>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</si>
  <si>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</si>
  <si>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</si>
  <si>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</si>
  <si>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</si>
  <si>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</si>
  <si>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</si>
  <si>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</si>
  <si>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</si>
  <si>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</si>
  <si>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</si>
  <si>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</si>
  <si>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</si>
  <si>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</si>
  <si>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</si>
  <si>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</si>
  <si>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</si>
  <si>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</si>
  <si>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</si>
  <si>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</si>
  <si>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</si>
  <si>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</si>
  <si>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</si>
  <si>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</si>
  <si>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</si>
  <si>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</si>
  <si>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</si>
  <si>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</si>
  <si>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</si>
  <si>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</si>
  <si>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</si>
  <si>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</si>
  <si>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</si>
  <si>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</si>
  <si>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</si>
  <si>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</si>
  <si>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</si>
  <si>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</si>
  <si>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</si>
  <si>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</si>
  <si>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</si>
  <si>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</si>
  <si>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</si>
  <si>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</si>
  <si>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</si>
  <si>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</si>
  <si>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</si>
  <si>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</si>
  <si>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</si>
  <si>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</si>
  <si>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</si>
  <si>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</si>
  <si>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</si>
  <si>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</si>
  <si>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</si>
  <si>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</si>
  <si>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</si>
  <si>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</si>
  <si>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</si>
  <si>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</si>
  <si>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</si>
  <si>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</si>
  <si>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</si>
  <si>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</si>
  <si>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</si>
  <si>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</si>
  <si>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</si>
  <si>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</si>
  <si>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</si>
  <si>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</si>
  <si>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</si>
  <si>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</si>
  <si>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</si>
  <si>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</si>
  <si>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</si>
  <si>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</si>
  <si>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</si>
  <si>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</si>
  <si>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</si>
  <si>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</si>
  <si>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</si>
  <si>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</si>
  <si>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</si>
  <si>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</si>
  <si>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</si>
  <si>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</si>
  <si>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</si>
  <si>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</si>
  <si>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</si>
  <si>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</si>
  <si>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</si>
  <si>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</si>
  <si>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</si>
  <si>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</si>
  <si>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</si>
  <si>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</si>
  <si>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</si>
  <si>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</si>
  <si>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</si>
  <si>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</si>
  <si>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</si>
  <si>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</si>
  <si>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</si>
  <si>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</si>
  <si>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</si>
  <si>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</si>
  <si>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</si>
  <si>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</si>
  <si>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</si>
  <si>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</si>
  <si>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</si>
  <si>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</si>
  <si>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</si>
  <si>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</si>
  <si>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</si>
  <si>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</si>
  <si>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</si>
  <si>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</si>
  <si>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</si>
  <si>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</si>
  <si>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</si>
  <si>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</si>
  <si>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</si>
  <si>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</si>
  <si>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</si>
  <si>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</si>
  <si>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</si>
  <si>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</si>
  <si>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</si>
  <si>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</si>
  <si>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</si>
  <si>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</si>
  <si>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</si>
  <si>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</si>
  <si>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</si>
  <si>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</si>
  <si>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</si>
  <si>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</si>
  <si>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</si>
  <si>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</si>
  <si>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</si>
  <si>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</si>
  <si>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</si>
  <si>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</si>
  <si>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</si>
  <si>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</si>
  <si>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</si>
  <si>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</si>
  <si>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</si>
  <si>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</si>
  <si>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</si>
  <si>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</si>
  <si>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</si>
  <si>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</si>
  <si>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</si>
  <si>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</si>
  <si>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</si>
  <si>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</si>
  <si>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</si>
  <si>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</si>
  <si>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</si>
  <si>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</si>
  <si>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</si>
  <si>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</si>
  <si>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</si>
  <si>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</si>
  <si>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</si>
  <si>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</si>
  <si>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</si>
  <si>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</si>
  <si>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</si>
  <si>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</si>
  <si>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</si>
  <si>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</si>
  <si>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</si>
  <si>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</si>
  <si>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</si>
  <si>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</si>
  <si>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</si>
  <si>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</si>
  <si>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</si>
  <si>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</si>
  <si>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</si>
  <si>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</si>
  <si>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</si>
  <si>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</si>
  <si>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</si>
  <si>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</si>
  <si>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</si>
  <si>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</si>
  <si>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</si>
  <si>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</si>
  <si>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</si>
  <si>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</si>
  <si>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</si>
  <si>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</si>
  <si>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</si>
  <si>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</si>
  <si>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</si>
  <si>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</si>
  <si>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</si>
  <si>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</si>
  <si>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</si>
  <si>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</si>
  <si>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</si>
  <si>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</si>
  <si>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</si>
  <si>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</si>
  <si>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</si>
  <si>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</si>
  <si>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</si>
  <si>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</si>
  <si>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</si>
  <si>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</si>
  <si>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</si>
  <si>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</si>
  <si>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</si>
  <si>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</si>
  <si>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</si>
  <si>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</si>
  <si>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</si>
  <si>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</si>
  <si>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</si>
  <si>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</si>
  <si>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</si>
  <si>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</si>
  <si>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</si>
  <si>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</si>
  <si>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</si>
  <si>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</si>
  <si>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</si>
  <si>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</si>
  <si>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</si>
  <si>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</si>
  <si>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</si>
  <si>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</si>
  <si>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</si>
  <si>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</si>
  <si>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</si>
  <si>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</si>
  <si>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</si>
  <si>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</si>
  <si>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</si>
  <si>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</si>
  <si>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</si>
  <si>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</si>
  <si>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</si>
  <si>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</si>
  <si>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</si>
  <si>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</si>
  <si>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</si>
  <si>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</si>
  <si>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</si>
  <si>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</si>
  <si>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</si>
  <si>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</si>
  <si>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</si>
  <si>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</si>
  <si>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</si>
  <si>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</si>
  <si>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</si>
  <si>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</si>
  <si>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</si>
  <si>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</si>
  <si>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</si>
  <si>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</si>
  <si>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</si>
  <si>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</si>
  <si>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</si>
  <si>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</si>
  <si>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</si>
  <si>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</si>
  <si>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</si>
  <si>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</si>
  <si>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</si>
  <si>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</si>
  <si>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</si>
  <si>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</si>
  <si>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</si>
  <si>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</si>
  <si>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</si>
  <si>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</si>
  <si>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</si>
  <si>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</si>
  <si>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</si>
  <si>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</si>
  <si>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</si>
  <si>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</si>
  <si>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</si>
  <si>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</si>
  <si>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</si>
  <si>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</si>
  <si>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</si>
  <si>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</si>
  <si>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</si>
  <si>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</si>
  <si>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</si>
  <si>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</si>
  <si>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</si>
  <si>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</si>
  <si>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</si>
  <si>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</si>
  <si>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</si>
  <si>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</si>
  <si>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</si>
  <si>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</si>
  <si>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</si>
  <si>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</si>
  <si>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</si>
  <si>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</si>
  <si>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</si>
  <si>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</si>
  <si>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</si>
  <si>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</si>
  <si>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</si>
  <si>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</si>
  <si>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</si>
  <si>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</si>
  <si>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</si>
  <si>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</si>
  <si>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</si>
  <si>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</si>
  <si>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</si>
  <si>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</si>
  <si>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</si>
  <si>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</si>
  <si>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</si>
  <si>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</si>
  <si>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</si>
  <si>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</si>
  <si>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</si>
  <si>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</si>
  <si>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</si>
  <si>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</si>
  <si>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</si>
  <si>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</si>
  <si>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</si>
  <si>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</si>
  <si>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</si>
  <si>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</si>
  <si>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</si>
  <si>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</si>
  <si>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</si>
  <si>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</si>
  <si>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</si>
  <si>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</si>
  <si>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</si>
  <si>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</si>
  <si>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</si>
  <si>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</si>
  <si>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</si>
  <si>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</si>
  <si>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</si>
  <si>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</si>
  <si>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</si>
  <si>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</si>
  <si>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</si>
  <si>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</si>
  <si>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</si>
  <si>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</si>
  <si>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</si>
  <si>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</si>
  <si>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</si>
  <si>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</si>
  <si>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</si>
  <si>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</si>
  <si>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</si>
  <si>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</si>
  <si>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</si>
  <si>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</si>
  <si>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</si>
  <si>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</si>
  <si>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</si>
  <si>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</si>
  <si>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</si>
  <si>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</si>
  <si>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</si>
  <si>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</si>
  <si>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</si>
  <si>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</si>
  <si>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</si>
  <si>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</si>
  <si>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</si>
  <si>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</si>
  <si>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</si>
  <si>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</si>
  <si>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</si>
  <si>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</si>
  <si>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</si>
  <si>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</si>
  <si>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</si>
  <si>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</si>
  <si>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</si>
  <si>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</si>
  <si>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</si>
  <si>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</si>
  <si>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</si>
  <si>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</si>
  <si>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</si>
  <si>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</si>
  <si>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</si>
  <si>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</si>
  <si>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</si>
  <si>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</si>
  <si>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</si>
  <si>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</si>
  <si>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</si>
  <si>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</si>
  <si>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</si>
  <si>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</si>
  <si>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</si>
  <si>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</si>
  <si>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</si>
  <si>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</si>
  <si>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</si>
  <si>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</si>
  <si>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</si>
  <si>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</si>
  <si>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</si>
  <si>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</si>
  <si>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</si>
  <si>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</si>
  <si>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</si>
  <si>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</si>
  <si>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</si>
  <si>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</si>
  <si>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</si>
  <si>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</si>
  <si>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</si>
  <si>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</si>
  <si>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</si>
  <si>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</si>
  <si>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</si>
  <si>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</si>
  <si>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</si>
  <si>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</si>
  <si>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</si>
  <si>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</si>
  <si>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</si>
  <si>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</si>
  <si>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</si>
  <si>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</si>
  <si>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</si>
  <si>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</si>
  <si>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</si>
  <si>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</si>
  <si>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</si>
  <si>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</si>
  <si>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</si>
  <si>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</si>
  <si>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</si>
  <si>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</si>
  <si>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</si>
  <si>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</si>
  <si>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</si>
  <si>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</si>
  <si>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</si>
  <si>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</si>
  <si>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</si>
  <si>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</si>
  <si>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</si>
  <si>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</si>
  <si>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</si>
  <si>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</si>
  <si>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</si>
  <si>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</si>
  <si>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</si>
  <si>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</si>
  <si>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</si>
  <si>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</si>
  <si>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</si>
  <si>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</si>
  <si>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</si>
  <si>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</si>
  <si>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</si>
  <si>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</si>
  <si>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</si>
  <si>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</si>
  <si>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</si>
  <si>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</si>
  <si>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</si>
  <si>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</si>
  <si>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</si>
  <si>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</si>
  <si>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</si>
  <si>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</si>
  <si>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</si>
  <si>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</si>
  <si>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</si>
  <si>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</si>
  <si>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</si>
  <si>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</si>
  <si>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</si>
  <si>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</si>
  <si>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</si>
  <si>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</si>
  <si>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</si>
  <si>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</si>
  <si>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</si>
  <si>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</si>
  <si>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</si>
  <si>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</si>
  <si>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</si>
  <si>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</si>
  <si>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</si>
  <si>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</si>
  <si>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</si>
  <si>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</si>
  <si>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</si>
  <si>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</si>
  <si>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</si>
  <si>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</si>
  <si>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</si>
  <si>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</si>
  <si>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</si>
  <si>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</si>
  <si>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</si>
  <si>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</si>
  <si>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</si>
  <si>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</si>
  <si>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</si>
  <si>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</si>
  <si>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</si>
  <si>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</si>
  <si>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</si>
  <si>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</si>
  <si>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</si>
  <si>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</si>
  <si>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</si>
  <si>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</si>
  <si>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</si>
  <si>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</si>
  <si>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</si>
  <si>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</si>
  <si>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</si>
  <si>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</si>
  <si>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</si>
  <si>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</si>
  <si>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</si>
  <si>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</si>
  <si>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</si>
  <si>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</si>
  <si>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</si>
  <si>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</si>
  <si>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</si>
  <si>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</si>
  <si>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</si>
  <si>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</si>
  <si>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</si>
  <si>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</si>
  <si>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</si>
  <si>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</si>
  <si>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</si>
  <si>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</si>
  <si>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</si>
  <si>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</si>
  <si>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</si>
  <si>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</si>
  <si>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</si>
  <si>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</si>
  <si>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</si>
  <si>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</si>
  <si>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</si>
  <si>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</si>
  <si>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</si>
  <si>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</si>
  <si>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</si>
  <si>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</si>
  <si>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</si>
  <si>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</si>
  <si>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</si>
  <si>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</si>
  <si>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</si>
  <si>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</si>
  <si>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</si>
  <si>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</si>
  <si>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</si>
  <si>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</si>
  <si>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</si>
  <si>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</si>
  <si>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</si>
  <si>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</si>
  <si>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</si>
  <si>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</si>
  <si>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</si>
  <si>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</si>
  <si>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</si>
  <si>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</si>
  <si>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</si>
  <si>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</si>
  <si>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</si>
  <si>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</si>
  <si>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</si>
  <si>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</si>
  <si>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</si>
  <si>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</si>
  <si>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</si>
  <si>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</si>
  <si>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</si>
  <si>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</si>
  <si>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</si>
  <si>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</si>
  <si>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</si>
  <si>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</si>
  <si>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</si>
  <si>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</si>
  <si>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</si>
  <si>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</si>
  <si>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</si>
  <si>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</si>
  <si>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</si>
  <si>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</si>
  <si>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</si>
  <si>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</si>
  <si>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</si>
  <si>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</si>
  <si>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</si>
  <si>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</si>
  <si>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</si>
  <si>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</si>
  <si>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</si>
  <si>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</si>
  <si>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</si>
  <si>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</si>
  <si>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</si>
  <si>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</si>
  <si>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</si>
  <si>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</si>
  <si>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</si>
  <si>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</si>
  <si>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</si>
  <si>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</si>
  <si>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</si>
  <si>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</si>
  <si>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</si>
  <si>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</si>
  <si>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</si>
  <si>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</si>
  <si>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</si>
  <si>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</si>
  <si>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</si>
  <si>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</si>
  <si>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</si>
  <si>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</si>
  <si>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</si>
  <si>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</si>
  <si>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</si>
  <si>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</si>
  <si>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</si>
  <si>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</si>
  <si>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</si>
  <si>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</si>
  <si>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</si>
  <si>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</si>
  <si>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</si>
  <si>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</si>
  <si>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</si>
  <si>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</si>
  <si>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</si>
  <si>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</si>
  <si>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</si>
  <si>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</si>
  <si>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</si>
  <si>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</si>
  <si>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</si>
  <si>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</si>
  <si>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</si>
  <si>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</si>
  <si>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</si>
  <si>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</si>
  <si>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</si>
  <si>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</si>
  <si>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</si>
  <si>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</si>
  <si>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</si>
  <si>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</si>
  <si>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</si>
  <si>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</si>
  <si>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</si>
  <si>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</si>
  <si>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</si>
  <si>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</si>
  <si>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</si>
  <si>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</si>
  <si>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</si>
  <si>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</si>
  <si>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</si>
  <si>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</si>
  <si>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</si>
  <si>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</si>
  <si>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</si>
  <si>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</si>
  <si>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</si>
  <si>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</si>
  <si>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</si>
  <si>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</si>
  <si>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</si>
  <si>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</si>
  <si>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</si>
  <si>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</si>
  <si>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</si>
  <si>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</si>
  <si>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</si>
  <si>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</si>
  <si>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</si>
  <si>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</si>
  <si>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</si>
  <si>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</si>
  <si>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</si>
  <si>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</si>
  <si>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</si>
  <si>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</si>
  <si>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</si>
  <si>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</si>
  <si>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</si>
  <si>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</si>
  <si>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</si>
  <si>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</si>
  <si>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</si>
  <si>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</si>
  <si>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</si>
  <si>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</si>
  <si>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</si>
  <si>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</si>
  <si>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</si>
  <si>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</si>
  <si>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</si>
  <si>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</si>
  <si>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</si>
  <si>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</si>
  <si>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</si>
  <si>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</si>
  <si>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</si>
  <si>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</si>
  <si>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</si>
  <si>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</si>
  <si>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</si>
  <si>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</si>
  <si>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</si>
  <si>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</si>
  <si>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</si>
  <si>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</si>
  <si>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</si>
  <si>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</si>
  <si>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</si>
  <si>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</si>
  <si>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</si>
  <si>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</si>
  <si>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</si>
  <si>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</si>
  <si>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</si>
  <si>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</si>
  <si>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</si>
  <si>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</si>
  <si>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</si>
  <si>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</si>
  <si>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</si>
  <si>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</si>
  <si>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</si>
  <si>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</si>
  <si>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</si>
  <si>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</si>
  <si>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</si>
  <si>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</si>
  <si>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</si>
  <si>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</si>
  <si>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</si>
  <si>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</si>
  <si>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</si>
  <si>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</si>
  <si>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</si>
  <si>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</si>
  <si>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</si>
  <si>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</si>
  <si>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</si>
  <si>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</si>
  <si>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</si>
  <si>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</si>
  <si>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</si>
  <si>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</si>
  <si>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</si>
  <si>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</si>
  <si>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</si>
  <si>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</si>
  <si>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</si>
  <si>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</si>
  <si>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</si>
  <si>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</si>
  <si>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</si>
  <si>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</si>
  <si>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</si>
  <si>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</si>
  <si>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</si>
  <si>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</si>
  <si>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</si>
  <si>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</si>
  <si>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</si>
  <si>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</si>
  <si>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</si>
  <si>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</si>
  <si>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</si>
  <si>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</si>
  <si>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</si>
  <si>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</si>
  <si>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</si>
  <si>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</si>
  <si>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</si>
  <si>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</si>
  <si>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</si>
  <si>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</si>
  <si>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</si>
  <si>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</si>
  <si>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</si>
  <si>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</si>
  <si>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</si>
  <si>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</si>
  <si>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</si>
  <si>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</si>
  <si>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</si>
  <si>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</si>
  <si>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</si>
  <si>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</si>
  <si>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</si>
  <si>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</si>
  <si>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</si>
  <si>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</si>
  <si>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</si>
  <si>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</si>
  <si>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</si>
  <si>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</si>
  <si>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</si>
  <si>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</si>
  <si>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</si>
  <si>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</si>
  <si>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</si>
  <si>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</si>
  <si>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</si>
  <si>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</si>
  <si>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</si>
  <si>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</si>
  <si>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</si>
  <si>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</si>
  <si>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</si>
  <si>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</si>
  <si>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</si>
  <si>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</si>
  <si>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</si>
  <si>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</si>
  <si>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</si>
  <si>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</si>
  <si>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</si>
  <si>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</si>
  <si>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</si>
  <si>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</si>
  <si>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</si>
  <si>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</si>
  <si>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</si>
  <si>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</si>
  <si>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</si>
  <si>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</si>
  <si>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</si>
  <si>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</si>
  <si>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</si>
  <si>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</si>
  <si>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</si>
  <si>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</si>
  <si>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</si>
  <si>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</si>
  <si>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</si>
  <si>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</si>
  <si>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</si>
  <si>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</si>
  <si>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</si>
  <si>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</si>
  <si>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</si>
  <si>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</si>
  <si>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</si>
  <si>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</si>
  <si>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</si>
  <si>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</si>
  <si>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</si>
  <si>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</si>
  <si>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</si>
  <si>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</si>
  <si>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</si>
  <si>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</si>
  <si>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</si>
  <si>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</si>
  <si>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</si>
  <si>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</si>
  <si>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</si>
  <si>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</si>
  <si>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</si>
  <si>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</si>
  <si>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</si>
  <si>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</si>
  <si>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</si>
  <si>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</si>
  <si>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</si>
  <si>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</si>
  <si>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</si>
  <si>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</si>
  <si>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</si>
  <si>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</si>
  <si>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</si>
  <si>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</si>
  <si>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</si>
  <si>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</si>
  <si>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</si>
  <si>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</si>
  <si>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</si>
  <si>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</si>
  <si>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</si>
  <si>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</si>
  <si>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</si>
  <si>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</si>
  <si>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</si>
  <si>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</si>
  <si>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 Eliminada</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</si>
  <si>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</si>
  <si>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</si>
  <si>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</si>
  <si>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</si>
  <si>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</si>
  <si>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</si>
  <si>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</si>
  <si>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</si>
  <si>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</si>
  <si>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</si>
  <si>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</si>
  <si>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</si>
  <si>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</si>
  <si>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</si>
  <si>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</si>
  <si>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</si>
  <si>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</si>
  <si>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</si>
  <si>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</si>
  <si>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</si>
  <si>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</si>
  <si>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</si>
  <si>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</si>
  <si>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</si>
  <si>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</si>
  <si>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</si>
  <si>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3100.3.3</t>
  </si>
  <si>
    <t xml:space="preserve">% de listado de recursos decididos / 80% de listado de recursos a decidir	</t>
  </si>
  <si>
    <t>PLAN DE ACCION CONSOLIDADO 2025 VERSION 23  2025-09-29 09:00:00</t>
  </si>
  <si>
    <t>100-SECRETARIA GENERAL;
73-GRUPO DE TRABAJO DE COMUNICACION</t>
  </si>
  <si>
    <t>Elaborar y enviar vía correo electrónico a los delegados el estudio de análisis de nuevas fuentes de ingreso (Documento de estudio con identificación de nuevas fuentes de ingresos , y correo electrónico de envío a los Delegados)</t>
  </si>
  <si>
    <t># de Estudio enviado / 1 Estudio programado</t>
  </si>
  <si>
    <t>Realizar mesa de trabajo para presentar el análisis de cartera y recaudo y elaborar de manera conjunta con las delegaturas los lineamientos en pro de un recaudo efectivo(Acta de reunión con lineamientos para un recaudo efectivo)</t>
  </si>
  <si>
    <t># de Mesas de trabajo efectuada / 1 Mesa de trabajo programada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</si>
</sst>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s>
  <fills count="28">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s>
  <borders count="115">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18">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0" fillId="18" borderId="70"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8" xfId="0" applyFont="1" applyFill="1" applyBorder="1" applyAlignment="1">
      <alignment vertical="center" wrapText="1"/>
    </xf>
    <xf numFmtId="0" fontId="32" fillId="0" borderId="0" xfId="0" applyFont="1" applyAlignment="1">
      <alignment wrapText="1"/>
    </xf>
    <xf numFmtId="49" fontId="8" fillId="3" borderId="72" xfId="1" applyNumberFormat="1" applyFont="1" applyFill="1" applyBorder="1" applyAlignment="1" applyProtection="1">
      <alignment horizontal="center" vertical="center" wrapText="1"/>
      <protection locked="0"/>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14"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4" xfId="1" applyNumberFormat="1" applyFont="1" applyFill="1" applyBorder="1" applyAlignment="1" applyProtection="1">
      <alignment horizontal="center" vertical="center" wrapText="1"/>
      <protection locked="0"/>
    </xf>
    <xf numFmtId="0" fontId="30"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3" fillId="12" borderId="69" xfId="0" applyFont="1" applyFill="1" applyBorder="1" applyAlignment="1">
      <alignment horizontal="center" vertical="center" wrapText="1"/>
    </xf>
    <xf numFmtId="0" fontId="34" fillId="23" borderId="69" xfId="0" applyFont="1" applyFill="1" applyBorder="1" applyAlignment="1">
      <alignment horizontal="center" vertical="center" wrapText="1"/>
    </xf>
    <xf numFmtId="0" fontId="34"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5" fillId="0" borderId="69" xfId="0" applyFont="1" applyBorder="1" applyAlignment="1">
      <alignment vertical="center" wrapText="1"/>
    </xf>
    <xf numFmtId="0" fontId="0" fillId="0" borderId="69" xfId="0" applyBorder="1" applyAlignment="1">
      <alignment vertical="center" wrapText="1"/>
    </xf>
    <xf numFmtId="0" fontId="36" fillId="0" borderId="69" xfId="0" applyFont="1" applyBorder="1" applyAlignment="1">
      <alignment horizontal="left" vertical="center" wrapText="1"/>
    </xf>
    <xf numFmtId="0" fontId="36"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8" xfId="0" applyBorder="1" applyAlignment="1">
      <alignment vertical="top" wrapText="1"/>
    </xf>
    <xf numFmtId="0" fontId="5" fillId="5" borderId="52"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49" fontId="8" fillId="3" borderId="97" xfId="1" applyNumberFormat="1" applyFont="1" applyFill="1" applyBorder="1" applyAlignment="1" applyProtection="1">
      <alignment horizontal="center" vertical="center" wrapText="1"/>
      <protection locked="0"/>
    </xf>
    <xf numFmtId="49" fontId="8" fillId="3" borderId="80" xfId="1" applyNumberFormat="1" applyFont="1" applyFill="1" applyBorder="1" applyAlignment="1" applyProtection="1">
      <alignment horizontal="center" vertical="center" wrapText="1"/>
      <protection locked="0"/>
    </xf>
    <xf numFmtId="14" fontId="8" fillId="3" borderId="80" xfId="1" applyNumberFormat="1" applyFont="1" applyFill="1" applyBorder="1" applyAlignment="1" applyProtection="1">
      <alignment horizontal="center" vertical="center" wrapText="1"/>
      <protection locked="0"/>
    </xf>
    <xf numFmtId="14" fontId="8" fillId="3" borderId="98" xfId="1" applyNumberFormat="1" applyFont="1" applyFill="1" applyBorder="1" applyAlignment="1" applyProtection="1">
      <alignment horizontal="center" vertical="center" wrapText="1"/>
      <protection locked="0"/>
    </xf>
    <xf numFmtId="49" fontId="8" fillId="3" borderId="99" xfId="1" applyNumberFormat="1" applyFont="1" applyFill="1" applyBorder="1" applyAlignment="1" applyProtection="1">
      <alignment horizontal="center" vertical="center" wrapText="1"/>
      <protection locked="0"/>
    </xf>
    <xf numFmtId="0" fontId="5" fillId="3" borderId="100" xfId="0" applyFont="1" applyFill="1" applyBorder="1" applyAlignment="1">
      <alignment horizontal="center" vertical="center" wrapText="1"/>
    </xf>
    <xf numFmtId="0" fontId="5" fillId="3" borderId="104"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5" xfId="0" applyFont="1" applyBorder="1" applyAlignment="1">
      <alignment horizontal="center" vertical="center" wrapText="1"/>
    </xf>
    <xf numFmtId="0" fontId="6" fillId="0" borderId="87"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0" fillId="0" borderId="107" xfId="0" applyBorder="1" applyAlignment="1">
      <alignment vertical="center"/>
    </xf>
    <xf numFmtId="0" fontId="19" fillId="5" borderId="108" xfId="0" applyFont="1" applyFill="1" applyBorder="1" applyAlignment="1">
      <alignment vertical="center"/>
    </xf>
    <xf numFmtId="0" fontId="19" fillId="5" borderId="101" xfId="0" applyFont="1" applyFill="1" applyBorder="1" applyAlignment="1">
      <alignment vertical="center"/>
    </xf>
    <xf numFmtId="0" fontId="5" fillId="3" borderId="109"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0" fontId="6" fillId="0" borderId="104" xfId="0" applyFont="1" applyBorder="1" applyAlignment="1">
      <alignment horizontal="center" vertical="center" wrapText="1"/>
    </xf>
    <xf numFmtId="14" fontId="5" fillId="3" borderId="91" xfId="0" applyNumberFormat="1" applyFont="1" applyFill="1" applyBorder="1" applyAlignment="1">
      <alignment horizontal="center" vertical="center" wrapText="1"/>
    </xf>
    <xf numFmtId="0" fontId="0" fillId="26" borderId="0" xfId="0" applyFill="1"/>
    <xf numFmtId="0" fontId="21" fillId="0" borderId="69" xfId="2" applyBorder="1" applyAlignment="1">
      <alignment vertical="top" wrapText="1"/>
    </xf>
    <xf numFmtId="0" fontId="5" fillId="5" borderId="82"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0" fillId="18" borderId="70" xfId="0" applyNumberFormat="1" applyFont="1" applyFill="1" applyBorder="1" applyAlignment="1">
      <alignment horizontal="center" vertical="center" wrapText="1"/>
    </xf>
    <xf numFmtId="14" fontId="21" fillId="0" borderId="0" xfId="2" applyNumberFormat="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0" fillId="18" borderId="70" xfId="0" applyNumberFormat="1" applyFont="1" applyFill="1" applyBorder="1" applyAlignment="1">
      <alignment horizontal="center" vertical="center" wrapText="1"/>
    </xf>
    <xf numFmtId="1" fontId="21" fillId="0" borderId="0" xfId="2" applyNumberFormat="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3" xfId="0" applyNumberFormat="1" applyFont="1" applyFill="1" applyBorder="1" applyAlignment="1">
      <alignment horizontal="center" vertical="center" wrapText="1"/>
    </xf>
    <xf numFmtId="0" fontId="21" fillId="21" borderId="107" xfId="2" applyFill="1" applyBorder="1" applyAlignment="1">
      <alignment vertical="top" wrapText="1"/>
    </xf>
    <xf numFmtId="0" fontId="21" fillId="0" borderId="101" xfId="2" applyBorder="1" applyAlignment="1">
      <alignment vertical="top" wrapText="1"/>
    </xf>
    <xf numFmtId="0" fontId="5" fillId="3" borderId="83" xfId="0" applyFont="1" applyFill="1" applyBorder="1" applyAlignment="1">
      <alignment horizontal="center" vertical="center" wrapText="1"/>
    </xf>
    <xf numFmtId="14" fontId="5" fillId="3" borderId="83" xfId="0" applyNumberFormat="1" applyFont="1" applyFill="1" applyBorder="1" applyAlignment="1">
      <alignment horizontal="center" vertical="center" wrapText="1"/>
    </xf>
    <xf numFmtId="14" fontId="5" fillId="3" borderId="114"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7" borderId="69" xfId="2" applyFill="1" applyBorder="1" applyAlignment="1">
      <alignment vertical="top" wrapText="1"/>
    </xf>
    <xf numFmtId="14" fontId="21" fillId="27" borderId="69" xfId="2" applyNumberFormat="1" applyFill="1" applyBorder="1" applyAlignment="1">
      <alignment vertical="top" wrapText="1"/>
    </xf>
    <xf numFmtId="0" fontId="0" fillId="27" borderId="69" xfId="0" applyFill="1" applyBorder="1" applyAlignment="1">
      <alignment vertical="top" wrapText="1"/>
    </xf>
    <xf numFmtId="14" fontId="0" fillId="26" borderId="0" xfId="0" applyNumberFormat="1" applyFill="1"/>
    <xf numFmtId="0" fontId="19" fillId="5" borderId="69" xfId="0" applyFont="1" applyFill="1" applyBorder="1" applyAlignment="1">
      <alignment vertical="center"/>
    </xf>
    <xf numFmtId="0" fontId="5" fillId="3" borderId="69" xfId="0" applyFont="1" applyFill="1" applyBorder="1" applyAlignment="1">
      <alignment horizontal="center" vertical="center" wrapText="1"/>
    </xf>
    <xf numFmtId="14" fontId="5" fillId="3" borderId="69"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30" fillId="18" borderId="70" xfId="0" applyNumberFormat="1" applyFont="1" applyFill="1" applyBorder="1" applyAlignment="1">
      <alignment horizontal="center" vertical="center" wrapText="1"/>
    </xf>
    <xf numFmtId="2" fontId="21" fillId="0" borderId="0" xfId="2" applyNumberFormat="1" applyAlignment="1">
      <alignment vertical="top" wrapText="1"/>
    </xf>
    <xf numFmtId="14" fontId="21" fillId="0" borderId="69" xfId="2" applyNumberFormat="1" applyBorder="1" applyAlignment="1">
      <alignment vertical="top" wrapText="1"/>
    </xf>
    <xf numFmtId="0" fontId="21" fillId="27" borderId="0" xfId="2" applyFill="1" applyAlignment="1">
      <alignment vertical="top"/>
    </xf>
    <xf numFmtId="0" fontId="31" fillId="0" borderId="65" xfId="0" applyFont="1" applyBorder="1" applyAlignment="1">
      <alignment horizontal="left" vertical="top" wrapText="1"/>
    </xf>
    <xf numFmtId="0" fontId="31" fillId="0" borderId="66" xfId="0" applyFont="1" applyBorder="1" applyAlignment="1">
      <alignment horizontal="left" vertical="top" wrapText="1"/>
    </xf>
    <xf numFmtId="0" fontId="31"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5" xfId="0" applyFont="1" applyFill="1" applyBorder="1" applyAlignment="1">
      <alignment horizontal="center" vertical="center" wrapText="1"/>
    </xf>
    <xf numFmtId="0" fontId="31" fillId="17" borderId="66" xfId="0" applyFont="1" applyFill="1" applyBorder="1" applyAlignment="1">
      <alignment horizontal="center" vertical="center" wrapText="1"/>
    </xf>
    <xf numFmtId="0" fontId="31" fillId="17" borderId="67" xfId="0" applyFont="1" applyFill="1" applyBorder="1" applyAlignment="1">
      <alignment horizontal="center" vertical="center" wrapText="1"/>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0" fontId="5" fillId="5" borderId="82"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8"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79"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113" xfId="0" applyFont="1" applyFill="1" applyBorder="1" applyAlignment="1">
      <alignment horizontal="center" vertical="center" wrapText="1"/>
    </xf>
    <xf numFmtId="0" fontId="5" fillId="5" borderId="111"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4"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0" fontId="5" fillId="5" borderId="112" xfId="0" applyFont="1" applyFill="1" applyBorder="1" applyAlignment="1">
      <alignment horizontal="center" vertical="center" wrapText="1"/>
    </xf>
    <xf numFmtId="49" fontId="3" fillId="8" borderId="10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0" fontId="37" fillId="5" borderId="82"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8"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0" fontId="5" fillId="5" borderId="69" xfId="0" applyFont="1" applyFill="1" applyBorder="1" applyAlignment="1">
      <alignment horizontal="center" vertical="center" wrapText="1"/>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3" fillId="21" borderId="69" xfId="0" applyFont="1" applyFill="1" applyBorder="1" applyAlignment="1">
      <alignment horizontal="center" vertical="center" wrapText="1"/>
    </xf>
    <xf numFmtId="0" fontId="33" fillId="22" borderId="77"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0" fillId="0" borderId="69" xfId="0" applyFill="1" applyBorder="1" applyAlignment="1">
      <alignment vertical="top" wrapText="1"/>
    </xf>
    <xf numFmtId="0" fontId="21" fillId="0" borderId="69" xfId="2" applyFill="1" applyBorder="1" applyAlignment="1">
      <alignment vertical="top" wrapText="1"/>
    </xf>
    <xf numFmtId="14" fontId="21" fillId="0" borderId="69" xfId="2" applyNumberFormat="1" applyFill="1" applyBorder="1" applyAlignment="1">
      <alignment vertical="top" wrapText="1"/>
    </xf>
    <xf numFmtId="0" fontId="21" fillId="0" borderId="0" xfId="2" applyFill="1" applyAlignment="1">
      <alignment vertical="top" wrapText="1"/>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V23 (29</a:t>
          </a:r>
          <a:r>
            <a:rPr lang="es-CO" sz="2400" b="1" kern="1200" baseline="0">
              <a:solidFill>
                <a:srgbClr val="962D46"/>
              </a:solidFill>
            </a:rPr>
            <a:t> Septiembre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1442</v>
      </c>
      <c r="E1" s="34">
        <v>1</v>
      </c>
    </row>
    <row r="2" spans="1:5" ht="18" customHeight="1" x14ac:dyDescent="0.25">
      <c r="D2" s="33" t="s">
        <v>1445</v>
      </c>
      <c r="E2" s="34">
        <v>1</v>
      </c>
    </row>
    <row r="3" spans="1:5" ht="18" customHeight="1" x14ac:dyDescent="0.25">
      <c r="D3" s="33" t="s">
        <v>1467</v>
      </c>
      <c r="E3" s="35">
        <v>6</v>
      </c>
    </row>
    <row r="4" spans="1:5" ht="18" customHeight="1" x14ac:dyDescent="0.25">
      <c r="A4" t="s">
        <v>1435</v>
      </c>
      <c r="B4" t="s">
        <v>1437</v>
      </c>
      <c r="D4" s="32" t="s">
        <v>1438</v>
      </c>
      <c r="E4" s="32" t="s">
        <v>1439</v>
      </c>
    </row>
    <row r="5" spans="1:5" ht="18" customHeight="1" x14ac:dyDescent="0.25">
      <c r="A5" t="s">
        <v>1131</v>
      </c>
      <c r="B5">
        <v>22</v>
      </c>
      <c r="C5">
        <v>2</v>
      </c>
      <c r="D5" s="33" t="s">
        <v>1440</v>
      </c>
      <c r="E5" s="34">
        <v>1</v>
      </c>
    </row>
    <row r="6" spans="1:5" ht="18" customHeight="1" x14ac:dyDescent="0.25">
      <c r="A6" t="s">
        <v>1366</v>
      </c>
      <c r="B6">
        <v>19</v>
      </c>
      <c r="C6" s="34">
        <v>1</v>
      </c>
      <c r="D6" s="33" t="s">
        <v>1441</v>
      </c>
      <c r="E6" s="34">
        <v>1</v>
      </c>
    </row>
    <row r="7" spans="1:5" ht="18" customHeight="1" x14ac:dyDescent="0.25">
      <c r="A7" t="s">
        <v>697</v>
      </c>
      <c r="B7">
        <v>3</v>
      </c>
      <c r="D7" s="33" t="s">
        <v>1442</v>
      </c>
      <c r="E7" s="34">
        <v>1</v>
      </c>
    </row>
    <row r="8" spans="1:5" ht="18" customHeight="1" x14ac:dyDescent="0.25">
      <c r="A8" t="s">
        <v>477</v>
      </c>
      <c r="B8">
        <v>10</v>
      </c>
      <c r="C8">
        <v>3</v>
      </c>
      <c r="D8" s="33" t="s">
        <v>1443</v>
      </c>
    </row>
    <row r="9" spans="1:5" ht="18" customHeight="1" x14ac:dyDescent="0.25">
      <c r="A9" t="s">
        <v>547</v>
      </c>
      <c r="B9">
        <v>22</v>
      </c>
      <c r="C9">
        <v>2</v>
      </c>
      <c r="D9" s="33" t="s">
        <v>1444</v>
      </c>
    </row>
    <row r="10" spans="1:5" ht="18" customHeight="1" x14ac:dyDescent="0.25">
      <c r="A10" t="s">
        <v>792</v>
      </c>
      <c r="B10">
        <v>8</v>
      </c>
      <c r="D10" s="33" t="s">
        <v>1445</v>
      </c>
      <c r="E10" s="34">
        <v>1</v>
      </c>
    </row>
    <row r="11" spans="1:5" ht="18" customHeight="1" x14ac:dyDescent="0.25">
      <c r="A11" t="s">
        <v>1200</v>
      </c>
      <c r="B11">
        <v>6</v>
      </c>
      <c r="D11" s="33" t="s">
        <v>1446</v>
      </c>
      <c r="E11" s="34">
        <v>1</v>
      </c>
    </row>
    <row r="12" spans="1:5" ht="18" customHeight="1" x14ac:dyDescent="0.25">
      <c r="A12" t="s">
        <v>782</v>
      </c>
      <c r="B12">
        <v>4</v>
      </c>
      <c r="D12" s="33" t="s">
        <v>1447</v>
      </c>
      <c r="E12" s="34">
        <v>1</v>
      </c>
    </row>
    <row r="13" spans="1:5" ht="18" customHeight="1" x14ac:dyDescent="0.25">
      <c r="A13" t="s">
        <v>1403</v>
      </c>
      <c r="B13">
        <v>10</v>
      </c>
      <c r="C13">
        <v>6</v>
      </c>
      <c r="D13" s="33" t="s">
        <v>1448</v>
      </c>
      <c r="E13" s="34">
        <v>1</v>
      </c>
    </row>
    <row r="14" spans="1:5" ht="18" customHeight="1" x14ac:dyDescent="0.25">
      <c r="A14" t="s">
        <v>589</v>
      </c>
      <c r="B14">
        <v>6</v>
      </c>
      <c r="D14" s="33" t="s">
        <v>1449</v>
      </c>
    </row>
    <row r="15" spans="1:5" ht="18" customHeight="1" x14ac:dyDescent="0.25">
      <c r="A15" t="s">
        <v>990</v>
      </c>
      <c r="B15">
        <v>24</v>
      </c>
      <c r="D15" s="33" t="s">
        <v>1450</v>
      </c>
    </row>
    <row r="16" spans="1:5" ht="18" customHeight="1" x14ac:dyDescent="0.25">
      <c r="A16" t="s">
        <v>756</v>
      </c>
      <c r="B16">
        <v>11</v>
      </c>
      <c r="D16" s="33" t="s">
        <v>1451</v>
      </c>
    </row>
    <row r="17" spans="1:5" ht="18" customHeight="1" x14ac:dyDescent="0.25">
      <c r="A17" t="s">
        <v>745</v>
      </c>
      <c r="B17">
        <v>6</v>
      </c>
      <c r="D17" s="33" t="s">
        <v>1452</v>
      </c>
      <c r="E17" s="34">
        <v>1</v>
      </c>
    </row>
    <row r="18" spans="1:5" ht="18" customHeight="1" x14ac:dyDescent="0.25">
      <c r="A18" t="s">
        <v>706</v>
      </c>
      <c r="B18">
        <v>24</v>
      </c>
      <c r="D18" s="33" t="s">
        <v>1453</v>
      </c>
      <c r="E18" s="34">
        <v>1</v>
      </c>
    </row>
    <row r="19" spans="1:5" ht="18" customHeight="1" x14ac:dyDescent="0.25">
      <c r="A19" t="s">
        <v>526</v>
      </c>
      <c r="B19">
        <v>15</v>
      </c>
      <c r="C19" s="34">
        <v>3</v>
      </c>
      <c r="D19" s="33" t="s">
        <v>1454</v>
      </c>
      <c r="E19" s="34">
        <v>1</v>
      </c>
    </row>
    <row r="20" spans="1:5" ht="18" customHeight="1" x14ac:dyDescent="0.25">
      <c r="A20" t="s">
        <v>1276</v>
      </c>
      <c r="B20">
        <v>22</v>
      </c>
      <c r="C20">
        <v>1</v>
      </c>
      <c r="D20" s="33" t="s">
        <v>1455</v>
      </c>
      <c r="E20" s="34">
        <v>1</v>
      </c>
    </row>
    <row r="21" spans="1:5" ht="18" customHeight="1" x14ac:dyDescent="0.25">
      <c r="A21" t="s">
        <v>1268</v>
      </c>
      <c r="B21">
        <v>29</v>
      </c>
      <c r="C21">
        <v>6</v>
      </c>
      <c r="D21" s="33" t="s">
        <v>1456</v>
      </c>
      <c r="E21" s="34">
        <v>1</v>
      </c>
    </row>
    <row r="22" spans="1:5" ht="18" customHeight="1" x14ac:dyDescent="0.25">
      <c r="A22" t="s">
        <v>1082</v>
      </c>
      <c r="B22">
        <v>24</v>
      </c>
      <c r="D22" s="33" t="s">
        <v>1457</v>
      </c>
      <c r="E22" s="34">
        <v>1</v>
      </c>
    </row>
    <row r="23" spans="1:5" ht="18" customHeight="1" x14ac:dyDescent="0.25">
      <c r="A23" t="s">
        <v>646</v>
      </c>
      <c r="B23">
        <v>11</v>
      </c>
      <c r="C23">
        <v>1</v>
      </c>
      <c r="D23" s="33" t="s">
        <v>1458</v>
      </c>
      <c r="E23" s="34">
        <v>1</v>
      </c>
    </row>
    <row r="24" spans="1:5" ht="18" customHeight="1" x14ac:dyDescent="0.25">
      <c r="A24" t="s">
        <v>976</v>
      </c>
      <c r="B24">
        <v>7</v>
      </c>
      <c r="C24">
        <v>2</v>
      </c>
      <c r="D24" s="33" t="s">
        <v>1459</v>
      </c>
    </row>
    <row r="25" spans="1:5" ht="18" customHeight="1" x14ac:dyDescent="0.25">
      <c r="A25" t="s">
        <v>808</v>
      </c>
      <c r="B25">
        <v>27</v>
      </c>
      <c r="D25" s="33" t="s">
        <v>1460</v>
      </c>
    </row>
    <row r="26" spans="1:5" ht="18" customHeight="1" x14ac:dyDescent="0.25">
      <c r="A26" t="s">
        <v>1039</v>
      </c>
      <c r="B26">
        <v>27</v>
      </c>
      <c r="C26">
        <v>2</v>
      </c>
      <c r="D26" s="33" t="s">
        <v>1461</v>
      </c>
      <c r="E26" s="35"/>
    </row>
    <row r="27" spans="1:5" ht="18" customHeight="1" x14ac:dyDescent="0.25">
      <c r="A27" t="s">
        <v>508</v>
      </c>
      <c r="B27">
        <v>10</v>
      </c>
      <c r="C27" s="34">
        <v>1</v>
      </c>
      <c r="D27" s="33" t="s">
        <v>1462</v>
      </c>
      <c r="E27" s="35"/>
    </row>
    <row r="28" spans="1:5" ht="18" customHeight="1" x14ac:dyDescent="0.25">
      <c r="A28" t="s">
        <v>1214</v>
      </c>
      <c r="B28">
        <v>38</v>
      </c>
      <c r="D28" s="33" t="s">
        <v>1463</v>
      </c>
      <c r="E28" s="35"/>
    </row>
    <row r="29" spans="1:5" ht="18" customHeight="1" x14ac:dyDescent="0.25">
      <c r="A29" t="s">
        <v>667</v>
      </c>
      <c r="B29">
        <v>15</v>
      </c>
      <c r="D29" s="33" t="s">
        <v>1464</v>
      </c>
      <c r="E29" s="35"/>
    </row>
    <row r="30" spans="1:5" ht="18" customHeight="1" x14ac:dyDescent="0.25">
      <c r="A30" t="s">
        <v>854</v>
      </c>
      <c r="B30">
        <v>21</v>
      </c>
      <c r="C30" s="34">
        <v>1</v>
      </c>
      <c r="D30" s="33" t="s">
        <v>1465</v>
      </c>
      <c r="E30" s="35"/>
    </row>
    <row r="31" spans="1:5" ht="18" customHeight="1" x14ac:dyDescent="0.25">
      <c r="A31" t="s">
        <v>894</v>
      </c>
      <c r="B31">
        <v>10</v>
      </c>
      <c r="D31" s="33" t="s">
        <v>1466</v>
      </c>
    </row>
    <row r="32" spans="1:5" ht="18" customHeight="1" x14ac:dyDescent="0.25">
      <c r="A32" t="s">
        <v>1177</v>
      </c>
      <c r="B32">
        <v>16</v>
      </c>
      <c r="C32" s="34">
        <v>1</v>
      </c>
      <c r="D32" s="33" t="s">
        <v>1467</v>
      </c>
      <c r="E32" s="35"/>
    </row>
    <row r="33" spans="1:5" ht="18" customHeight="1" x14ac:dyDescent="0.25">
      <c r="A33" t="s">
        <v>912</v>
      </c>
      <c r="B33">
        <v>9</v>
      </c>
      <c r="C33" s="34">
        <v>1</v>
      </c>
      <c r="D33" s="33" t="s">
        <v>1468</v>
      </c>
      <c r="E33" s="35">
        <v>6</v>
      </c>
    </row>
    <row r="34" spans="1:5" ht="18" customHeight="1" x14ac:dyDescent="0.25">
      <c r="A34" t="s">
        <v>928</v>
      </c>
      <c r="B34">
        <v>24</v>
      </c>
      <c r="C34" s="34">
        <v>1</v>
      </c>
    </row>
    <row r="35" spans="1:5" ht="18" customHeight="1" x14ac:dyDescent="0.25">
      <c r="A35" t="s">
        <v>604</v>
      </c>
      <c r="B35">
        <v>20</v>
      </c>
      <c r="C35" s="34">
        <v>1</v>
      </c>
    </row>
    <row r="36" spans="1:5" ht="18" customHeight="1" x14ac:dyDescent="0.25">
      <c r="A36" t="s">
        <v>1436</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D507"/>
  <sheetViews>
    <sheetView topLeftCell="C1" zoomScale="84" zoomScaleNormal="160" workbookViewId="0">
      <selection activeCell="C6" sqref="C6"/>
    </sheetView>
  </sheetViews>
  <sheetFormatPr baseColWidth="10" defaultColWidth="9.140625" defaultRowHeight="58.5" customHeight="1" x14ac:dyDescent="0.25"/>
  <cols>
    <col min="1" max="1" width="17.140625" style="36" hidden="1" customWidth="1"/>
    <col min="2" max="2" width="16.28515625" style="36" hidden="1" customWidth="1"/>
    <col min="3" max="3" width="43.28515625" style="36" customWidth="1"/>
    <col min="4" max="4" width="14.7109375" style="194" customWidth="1"/>
    <col min="5" max="5" width="17.7109375" style="36" customWidth="1"/>
    <col min="6" max="6" width="12.5703125" style="36" customWidth="1"/>
    <col min="7" max="7" width="15" style="36" customWidth="1"/>
    <col min="8" max="8" width="30.5703125" style="36" customWidth="1"/>
    <col min="9" max="10" width="25.28515625" style="36" customWidth="1"/>
    <col min="11" max="11" width="30.5703125" style="36" customWidth="1"/>
    <col min="12" max="12" width="21.7109375" style="36" customWidth="1"/>
    <col min="13" max="13" width="24.5703125" style="36" customWidth="1"/>
    <col min="14" max="14" width="55.140625" style="36" customWidth="1"/>
    <col min="15" max="15" width="26.85546875" style="36" customWidth="1"/>
    <col min="16" max="16" width="43.5703125" style="36" customWidth="1"/>
    <col min="17" max="17" width="14.28515625" style="36" customWidth="1"/>
    <col min="18" max="18" width="12.28515625" style="167" customWidth="1"/>
    <col min="19" max="19" width="12.140625" style="36" customWidth="1"/>
    <col min="20" max="20" width="50.5703125" style="36" customWidth="1"/>
    <col min="21" max="22" width="14.140625" style="163" customWidth="1"/>
    <col min="23" max="23" width="56.42578125" style="36" customWidth="1"/>
    <col min="24" max="24" width="67" style="36" customWidth="1"/>
    <col min="25" max="16384" width="9.140625" style="36"/>
  </cols>
  <sheetData>
    <row r="1" spans="1:26 16384:16384" s="62" customFormat="1" ht="58.5" customHeight="1" x14ac:dyDescent="0.25">
      <c r="D1" s="191"/>
      <c r="R1" s="164"/>
      <c r="U1" s="160"/>
      <c r="V1" s="160"/>
    </row>
    <row r="2" spans="1:26 16384:16384" s="63" customFormat="1" ht="21.75" customHeight="1" x14ac:dyDescent="0.25">
      <c r="B2" s="62"/>
      <c r="C2" s="64"/>
      <c r="D2" s="192"/>
      <c r="E2" s="68" t="str">
        <f>+'PAI 2025 GPS rempl2)'!B2</f>
        <v>PLAN DE ACCION CONSOLIDADO 2025 VERSION 23  2025-09-29 09:00:00</v>
      </c>
      <c r="F2" s="64"/>
      <c r="G2" s="64"/>
      <c r="H2" s="64"/>
      <c r="I2" s="64"/>
      <c r="J2" s="64"/>
      <c r="K2" s="64"/>
      <c r="L2" s="64"/>
      <c r="M2" s="64"/>
      <c r="N2" s="64"/>
      <c r="O2" s="64"/>
      <c r="P2" s="64"/>
      <c r="Q2" s="64"/>
      <c r="R2" s="165"/>
      <c r="S2" s="64"/>
      <c r="T2" s="64"/>
      <c r="U2" s="161"/>
      <c r="V2" s="161"/>
      <c r="W2" s="64"/>
      <c r="X2" s="64"/>
      <c r="Y2" s="64"/>
      <c r="Z2" s="64"/>
    </row>
    <row r="3" spans="1:26 16384:16384" s="62" customFormat="1" ht="17.25" customHeight="1" x14ac:dyDescent="0.25">
      <c r="D3" s="191"/>
      <c r="R3" s="164"/>
      <c r="U3" s="160"/>
      <c r="V3" s="160"/>
    </row>
    <row r="4" spans="1:26 16384:16384" s="62" customFormat="1" ht="17.25" customHeight="1" thickBot="1" x14ac:dyDescent="0.3">
      <c r="D4" s="191"/>
      <c r="R4" s="164"/>
      <c r="U4" s="160"/>
      <c r="V4" s="160"/>
    </row>
    <row r="5" spans="1:26 16384:16384" s="67" customFormat="1" ht="58.5" customHeight="1" x14ac:dyDescent="0.25">
      <c r="B5" s="62" t="s">
        <v>1853</v>
      </c>
      <c r="C5" s="65" t="s">
        <v>1538</v>
      </c>
      <c r="D5" s="193" t="s">
        <v>1539</v>
      </c>
      <c r="E5" s="65" t="s">
        <v>471</v>
      </c>
      <c r="F5" s="65" t="s">
        <v>472</v>
      </c>
      <c r="G5" s="65" t="s">
        <v>1540</v>
      </c>
      <c r="H5" s="65" t="s">
        <v>0</v>
      </c>
      <c r="I5" s="65" t="s">
        <v>1541</v>
      </c>
      <c r="J5" s="65" t="s">
        <v>473</v>
      </c>
      <c r="K5" s="65" t="s">
        <v>1542</v>
      </c>
      <c r="L5" s="65" t="s">
        <v>1543</v>
      </c>
      <c r="M5" s="65" t="s">
        <v>1</v>
      </c>
      <c r="N5" s="65" t="s">
        <v>474</v>
      </c>
      <c r="O5" s="65" t="s">
        <v>1544</v>
      </c>
      <c r="P5" s="65" t="s">
        <v>475</v>
      </c>
      <c r="Q5" s="65" t="s">
        <v>1545</v>
      </c>
      <c r="R5" s="166" t="s">
        <v>3</v>
      </c>
      <c r="S5" s="65" t="s">
        <v>4</v>
      </c>
      <c r="T5" s="65" t="s">
        <v>476</v>
      </c>
      <c r="U5" s="162" t="s">
        <v>5</v>
      </c>
      <c r="V5" s="162" t="s">
        <v>6</v>
      </c>
      <c r="W5" s="66" t="s">
        <v>7</v>
      </c>
    </row>
    <row r="6" spans="1:26 16384:16384" ht="58.5" customHeight="1" x14ac:dyDescent="0.25">
      <c r="A6" s="196" t="s">
        <v>527</v>
      </c>
      <c r="B6" s="186" t="str">
        <f>VLOOKUP(A6,'Dimensión 3-Gestión con Valor'!$B$10:$B$379,1,0)</f>
        <v>20.1</v>
      </c>
      <c r="C6" s="184" t="str">
        <f>+'PAI 2025 GPS rempl2)'!B4</f>
        <v>20-OFICINA DE TECNOLOGÍA E INFORMÁTICA</v>
      </c>
      <c r="D6" s="184">
        <f>+'PAI 2025 GPS rempl2)'!C4</f>
        <v>0</v>
      </c>
      <c r="E6" s="184" t="str">
        <f>+'PAI 2025 GPS rempl2)'!D4</f>
        <v>Producto</v>
      </c>
      <c r="F6" s="184" t="str">
        <f>+'PAI 2025 GPS rempl2)'!E4</f>
        <v>20.1</v>
      </c>
      <c r="G6" s="184" t="str">
        <f>+'PAI 2025 GPS rempl2)'!F4</f>
        <v>Innovador</v>
      </c>
      <c r="H6" s="184" t="str">
        <f>VLOOKUP(A6,'Plantilla publicacion'!$A$3:$F$490,6,0)</f>
        <v>56-Fortalecer la gestión de la información, el conocimiento y la innovación para optimizar la capacidad institucional</v>
      </c>
      <c r="I6" s="184" t="str">
        <f>VLOOKUP(F6,'Plantilla publicacion'!$A$3:$N$490,14,0)</f>
        <v>102-Cumplimiento de productos del PAI asociados a Fortalecer la gestión de la información, el conocimiento y la innovación para optimizar la capacidad institucional</v>
      </c>
      <c r="J6" s="184" t="str">
        <f>VLOOKUP(F6,'Plantilla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 s="184" t="str">
        <f>+'PAI 2025 GPS rempl2)'!J4</f>
        <v xml:space="preserve">PND - 5-31-5-b- Convergencia regional - Entidades públicas territoriales y nacionales fortalecidas </v>
      </c>
      <c r="L6" s="184" t="str">
        <f>+'PAI 2025 GPS rempl2)'!K4</f>
        <v>No</v>
      </c>
      <c r="M6" s="184" t="str">
        <f>+'PAI 2025 GPS rempl2)'!L4</f>
        <v>C-3599-0200-0006-53105d</v>
      </c>
      <c r="N6" s="184" t="str">
        <f>VLOOKUP(A6,'Plantilla publicacion'!$A$2:$E$491,5,0)</f>
        <v>Política Gobierno Digital _DIMENSIÓN Gestión con Valores para Resultados</v>
      </c>
      <c r="O6" s="184" t="str">
        <f>IF(E6="Producto",VLOOKUP(F6,'Plantilla publicacion'!$A$3:$Q$490,16,0),"N/A")</f>
        <v>PES_20230246 / PEI_13</v>
      </c>
      <c r="P6" s="184" t="str">
        <f>+'PAI 2025 GPS rempl2)'!O4</f>
        <v>Plan de acción para el intercambio de información, implementado  (Informe semestral de  la implementación del plan de acción para el intercambio de información- soportes documentales de cumplimiento)</v>
      </c>
      <c r="Q6" s="184">
        <f>+'PAI 2025 GPS rempl2)'!P4</f>
        <v>20</v>
      </c>
      <c r="R6" s="184">
        <f>+'PAI 2025 GPS rempl2)'!Q4</f>
        <v>100</v>
      </c>
      <c r="S6" s="184" t="str">
        <f>+'PAI 2025 GPS rempl2)'!R4</f>
        <v>Porcentual</v>
      </c>
      <c r="T6" s="184" t="str">
        <f>+'PAI 2025 GPS rempl2)'!S4</f>
        <v>% de plan ejecutado / 100% de plan a ejecutar</v>
      </c>
      <c r="U6" s="185">
        <f>+'PAI 2025 GPS rempl2)'!T4</f>
        <v>45691</v>
      </c>
      <c r="V6" s="185">
        <f>+'PAI 2025 GPS rempl2)'!U4</f>
        <v>46003</v>
      </c>
      <c r="W6" s="184" t="str">
        <f>+'PAI 2025 GPS rempl2)'!V4</f>
        <v>20-OFICINA DE TECNOLOGÍA E INFORMÁTICA</v>
      </c>
    </row>
    <row r="7" spans="1:26 16384:16384" ht="58.5" customHeight="1" x14ac:dyDescent="0.25">
      <c r="A7" s="31" t="s">
        <v>529</v>
      </c>
      <c r="B7" s="69" t="str">
        <f>VLOOKUP(A7,'Dimensión 3-Gestión con Valor'!$B$10:$B$379,1,0)</f>
        <v>20.1.1</v>
      </c>
      <c r="C7" s="158" t="str">
        <f>+'PAI 2025 GPS rempl2)'!B5</f>
        <v>20-OFICINA DE TECNOLOGÍA E INFORMÁTICA</v>
      </c>
      <c r="D7" s="158">
        <f>+'PAI 2025 GPS rempl2)'!C5</f>
        <v>0</v>
      </c>
      <c r="E7" s="158" t="str">
        <f>+'PAI 2025 GPS rempl2)'!D5</f>
        <v>Actividad propia</v>
      </c>
      <c r="F7" s="158" t="str">
        <f>+'PAI 2025 GPS rempl2)'!E5</f>
        <v>20.1.1</v>
      </c>
      <c r="G7" s="158" t="str">
        <f>+'PAI 2025 GPS rempl2)'!F5</f>
        <v>N/A</v>
      </c>
      <c r="H7" s="158">
        <f>VLOOKUP(A7,'Plantilla publicacion'!$A$3:$F$490,6,0)</f>
        <v>0</v>
      </c>
      <c r="I7" s="158">
        <f>VLOOKUP(F7,'Plantilla publicacion'!$A$3:$N$490,14,0)</f>
        <v>0</v>
      </c>
      <c r="J7" s="158">
        <f>VLOOKUP(F7,'Plantilla publicacion'!$A$3:$P$490,15,0)</f>
        <v>0</v>
      </c>
      <c r="K7" s="158" t="str">
        <f>+'PAI 2025 GPS rempl2)'!J5</f>
        <v>N/A</v>
      </c>
      <c r="L7" s="158" t="str">
        <f>+'PAI 2025 GPS rempl2)'!K5</f>
        <v>N/A</v>
      </c>
      <c r="M7" s="158" t="str">
        <f>+'PAI 2025 GPS rempl2)'!L5</f>
        <v>N/A</v>
      </c>
      <c r="N7" s="158" t="str">
        <f>+N6</f>
        <v>Política Gobierno Digital _DIMENSIÓN Gestión con Valores para Resultados</v>
      </c>
      <c r="O7" s="158" t="str">
        <f>IF(E7="Producto",VLOOKUP(F7,'Plantilla publicacion'!$A$3:$Q$490,16,0),"N/A")</f>
        <v>N/A</v>
      </c>
      <c r="P7" s="158" t="str">
        <f>+'PAI 2025 GPS rempl2)'!O5</f>
        <v>Definir plan de acción para el intercambio de información de acuerdo con el marco de Interoperabilidad  (Plan definido / único entregable)</v>
      </c>
      <c r="Q7" s="158">
        <f>+'PAI 2025 GPS rempl2)'!P5</f>
        <v>20</v>
      </c>
      <c r="R7" s="158">
        <f>+'PAI 2025 GPS rempl2)'!Q5</f>
        <v>1</v>
      </c>
      <c r="S7" s="158" t="str">
        <f>+'PAI 2025 GPS rempl2)'!R5</f>
        <v>Númerica</v>
      </c>
      <c r="T7" s="158" t="str">
        <f>+'PAI 2025 GPS rempl2)'!S5</f>
        <v># de plan formulado / 1 plan a formular</v>
      </c>
      <c r="U7" s="195">
        <f>+'PAI 2025 GPS rempl2)'!T5</f>
        <v>45691</v>
      </c>
      <c r="V7" s="195">
        <f>+'PAI 2025 GPS rempl2)'!U5</f>
        <v>45716</v>
      </c>
      <c r="W7" s="158" t="str">
        <f>+'PAI 2025 GPS rempl2)'!V5</f>
        <v>20-OFICINA DE TECNOLOGÍA E INFORMÁTICA</v>
      </c>
    </row>
    <row r="8" spans="1:26 16384:16384" ht="58.5" customHeight="1" x14ac:dyDescent="0.25">
      <c r="A8" s="31" t="s">
        <v>531</v>
      </c>
      <c r="B8" s="69" t="str">
        <f>VLOOKUP(A8,'Dimensión 3-Gestión con Valor'!$B$10:$B$379,1,0)</f>
        <v>20.1.2</v>
      </c>
      <c r="C8" s="158" t="str">
        <f>+'PAI 2025 GPS rempl2)'!B6</f>
        <v>20-OFICINA DE TECNOLOGÍA E INFORMÁTICA</v>
      </c>
      <c r="D8" s="158">
        <f>+'PAI 2025 GPS rempl2)'!C6</f>
        <v>0</v>
      </c>
      <c r="E8" s="158" t="str">
        <f>+'PAI 2025 GPS rempl2)'!D6</f>
        <v>Actividad propia</v>
      </c>
      <c r="F8" s="158" t="str">
        <f>+'PAI 2025 GPS rempl2)'!E6</f>
        <v>20.1.2</v>
      </c>
      <c r="G8" s="158" t="str">
        <f>+'PAI 2025 GPS rempl2)'!F6</f>
        <v>N/A</v>
      </c>
      <c r="H8" s="158">
        <f>VLOOKUP(A8,'Plantilla publicacion'!$A$3:$F$490,6,0)</f>
        <v>0</v>
      </c>
      <c r="I8" s="158">
        <f>VLOOKUP(F8,'Plantilla publicacion'!$A$3:$N$490,14,0)</f>
        <v>0</v>
      </c>
      <c r="J8" s="158">
        <f>VLOOKUP(F8,'Plantilla publicacion'!$A$3:$P$490,15,0)</f>
        <v>0</v>
      </c>
      <c r="K8" s="158" t="str">
        <f>+'PAI 2025 GPS rempl2)'!J6</f>
        <v>N/A</v>
      </c>
      <c r="L8" s="158" t="str">
        <f>+'PAI 2025 GPS rempl2)'!K6</f>
        <v>N/A</v>
      </c>
      <c r="M8" s="158" t="str">
        <f>+'PAI 2025 GPS rempl2)'!L6</f>
        <v>N/A</v>
      </c>
      <c r="N8" s="158" t="str">
        <f>+N7</f>
        <v>Política Gobierno Digital _DIMENSIÓN Gestión con Valores para Resultados</v>
      </c>
      <c r="O8" s="158" t="str">
        <f>IF(E8="Producto",VLOOKUP(F8,'Plantilla publicacion'!$A$3:$Q$490,16,0),"N/A")</f>
        <v>N/A</v>
      </c>
      <c r="P8" s="158" t="str">
        <f>+'PAI 2025 GPS rempl2)'!O6</f>
        <v>Implementar el plan de acción para el intercambio de información de acuerdo con el marco de Interoperabilidad  (Informe semestral de  la implementación del plan de acción para el intercambio de información- soportes documentales de cumplimiento)</v>
      </c>
      <c r="Q8" s="158">
        <f>+'PAI 2025 GPS rempl2)'!P6</f>
        <v>80</v>
      </c>
      <c r="R8" s="158">
        <f>+'PAI 2025 GPS rempl2)'!Q6</f>
        <v>100</v>
      </c>
      <c r="S8" s="158" t="str">
        <f>+'PAI 2025 GPS rempl2)'!R6</f>
        <v>Porcentual</v>
      </c>
      <c r="T8" s="158" t="str">
        <f>+'PAI 2025 GPS rempl2)'!S6</f>
        <v>% de plan ejecutado / 100% de plan a ejecutar</v>
      </c>
      <c r="U8" s="195">
        <f>+'PAI 2025 GPS rempl2)'!T6</f>
        <v>45719</v>
      </c>
      <c r="V8" s="195">
        <f>+'PAI 2025 GPS rempl2)'!U6</f>
        <v>46003</v>
      </c>
      <c r="W8" s="158" t="str">
        <f>+'PAI 2025 GPS rempl2)'!V6</f>
        <v>20-OFICINA DE TECNOLOGÍA E INFORMÁTICA</v>
      </c>
    </row>
    <row r="9" spans="1:26 16384:16384" ht="58.5" customHeight="1" x14ac:dyDescent="0.25">
      <c r="A9" s="196" t="s">
        <v>532</v>
      </c>
      <c r="B9" s="186" t="str">
        <f>VLOOKUP(A9,'Dimensión 3-Gestión con Valor'!$B$10:$B$379,1,0)</f>
        <v>20.2</v>
      </c>
      <c r="C9" s="184" t="str">
        <f>+'PAI 2025 GPS rempl2)'!B7</f>
        <v>20-OFICINA DE TECNOLOGÍA E INFORMÁTICA</v>
      </c>
      <c r="D9" s="184">
        <f>+'PAI 2025 GPS rempl2)'!C7</f>
        <v>0</v>
      </c>
      <c r="E9" s="184" t="str">
        <f>+'PAI 2025 GPS rempl2)'!D7</f>
        <v>Producto</v>
      </c>
      <c r="F9" s="184" t="str">
        <f>+'PAI 2025 GPS rempl2)'!E7</f>
        <v>20.2</v>
      </c>
      <c r="G9" s="184" t="str">
        <f>+'PAI 2025 GPS rempl2)'!F7</f>
        <v>Innovador</v>
      </c>
      <c r="H9" s="184" t="str">
        <f>VLOOKUP(A9,'Plantilla publicacion'!$A$3:$F$490,6,0)</f>
        <v>56-Fortalecer la gestión de la información, el conocimiento y la innovación para optimizar la capacidad institucional</v>
      </c>
      <c r="I9" s="184" t="str">
        <f>VLOOKUP(F9,'Plantilla publicacion'!$A$3:$N$490,14,0)</f>
        <v>102-Cumplimiento de productos del PAI asociados a Fortalecer la gestión de la información, el conocimiento y la innovación para optimizar la capacidad institucional</v>
      </c>
      <c r="J9" s="184" t="str">
        <f>VLOOKUP(F9,'Plantilla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 s="184" t="str">
        <f>+'PAI 2025 GPS rempl2)'!J7</f>
        <v xml:space="preserve">PND - 5-31-5-b- Convergencia regional - Entidades públicas territoriales y nacionales fortalecidas </v>
      </c>
      <c r="L9" s="184" t="str">
        <f>+'PAI 2025 GPS rempl2)'!K7</f>
        <v>No</v>
      </c>
      <c r="M9" s="184" t="str">
        <f>+'PAI 2025 GPS rempl2)'!L7</f>
        <v>C-3599-0200-0006-53105d</v>
      </c>
      <c r="N9" s="184" t="str">
        <f>VLOOKUP(A9,'Plantilla publicacion'!$A$2:$E$491,5,0)</f>
        <v>Política Gobierno Digital _DIMENSIÓN Gestión con Valores para Resultados</v>
      </c>
      <c r="O9" s="184">
        <f>IF(E9="Producto",VLOOKUP(F9,'Plantilla publicacion'!$A$3:$Q$490,16,0),"N/A")</f>
        <v>0</v>
      </c>
      <c r="P9" s="184" t="str">
        <f>+'PAI 2025 GPS rempl2)'!O7</f>
        <v>Modelo de gobierno y gestión de datos en el marco del Plan Nacional de Infraestructura de Datos,  implementado  (Informes de seguimiento y avance trimestrales con soportes documentales del cumplimiento)</v>
      </c>
      <c r="Q9" s="184">
        <f>+'PAI 2025 GPS rempl2)'!P7</f>
        <v>20</v>
      </c>
      <c r="R9" s="184">
        <f>+'PAI 2025 GPS rempl2)'!Q7</f>
        <v>100</v>
      </c>
      <c r="S9" s="184" t="str">
        <f>+'PAI 2025 GPS rempl2)'!R7</f>
        <v>Porcentual</v>
      </c>
      <c r="T9" s="184" t="str">
        <f>+'PAI 2025 GPS rempl2)'!S7</f>
        <v>% de plan ejecutado / 100% de plan a ejecutar</v>
      </c>
      <c r="U9" s="185">
        <f>+'PAI 2025 GPS rempl2)'!T7</f>
        <v>45691</v>
      </c>
      <c r="V9" s="185">
        <f>+'PAI 2025 GPS rempl2)'!U7</f>
        <v>46003</v>
      </c>
      <c r="W9" s="184" t="str">
        <f>+'PAI 2025 GPS rempl2)'!V7</f>
        <v>20-OFICINA DE TECNOLOGÍA E INFORMÁTICA</v>
      </c>
    </row>
    <row r="10" spans="1:26 16384:16384" s="317" customFormat="1" ht="58.5" customHeight="1" x14ac:dyDescent="0.25">
      <c r="A10" s="196" t="s">
        <v>533</v>
      </c>
      <c r="B10" s="314" t="str">
        <f>VLOOKUP(A10,'Dimensión 3-Gestión con Valor'!$B$10:$B$379,1,0)</f>
        <v>20.2.1</v>
      </c>
      <c r="C10" s="315" t="str">
        <f>+'PAI 2025 GPS rempl2)'!B8</f>
        <v>20-OFICINA DE TECNOLOGÍA E INFORMÁTICA</v>
      </c>
      <c r="D10" s="315">
        <f>+'PAI 2025 GPS rempl2)'!C8</f>
        <v>0</v>
      </c>
      <c r="E10" s="315" t="str">
        <f>+'PAI 2025 GPS rempl2)'!D8</f>
        <v>Actividad propia</v>
      </c>
      <c r="F10" s="315" t="str">
        <f>+'PAI 2025 GPS rempl2)'!E8</f>
        <v>20.2.1</v>
      </c>
      <c r="G10" s="315" t="str">
        <f>+'PAI 2025 GPS rempl2)'!F8</f>
        <v>N/A</v>
      </c>
      <c r="H10" s="315">
        <f>VLOOKUP(A10,'Plantilla publicacion'!$A$3:$F$490,6,0)</f>
        <v>0</v>
      </c>
      <c r="I10" s="315">
        <f>VLOOKUP(F10,'Plantilla publicacion'!$A$3:$N$490,14,0)</f>
        <v>0</v>
      </c>
      <c r="J10" s="315">
        <f>VLOOKUP(F10,'Plantilla publicacion'!$A$3:$P$490,15,0)</f>
        <v>0</v>
      </c>
      <c r="K10" s="315" t="str">
        <f>+'PAI 2025 GPS rempl2)'!J8</f>
        <v>N/A</v>
      </c>
      <c r="L10" s="315" t="str">
        <f>+'PAI 2025 GPS rempl2)'!K8</f>
        <v>N/A</v>
      </c>
      <c r="M10" s="315" t="str">
        <f>+'PAI 2025 GPS rempl2)'!L8</f>
        <v>N/A</v>
      </c>
      <c r="N10" s="315" t="str">
        <f>+N9</f>
        <v>Política Gobierno Digital _DIMENSIÓN Gestión con Valores para Resultados</v>
      </c>
      <c r="O10" s="315" t="str">
        <f>IF(E10="Producto",VLOOKUP(F10,'Plantilla publicacion'!$A$3:$Q$490,16,0),"N/A")</f>
        <v>N/A</v>
      </c>
      <c r="P10" s="315" t="str">
        <f>+'PAI 2025 GPS rempl2)'!O8</f>
        <v>Definir el plan de trabajo para la estrategia de gobierno y calidad de datos para la SIC (Documento del Plan  de trabajo para la estrategia de gobierno y calidad de datos, elaborado / único entregable)</v>
      </c>
      <c r="Q10" s="315">
        <f>+'PAI 2025 GPS rempl2)'!P8</f>
        <v>20</v>
      </c>
      <c r="R10" s="315">
        <f>+'PAI 2025 GPS rempl2)'!Q8</f>
        <v>1</v>
      </c>
      <c r="S10" s="315" t="str">
        <f>+'PAI 2025 GPS rempl2)'!R8</f>
        <v>Númerica</v>
      </c>
      <c r="T10" s="315" t="str">
        <f>+'PAI 2025 GPS rempl2)'!S8</f>
        <v># de plan formulado / 1 plan a formular</v>
      </c>
      <c r="U10" s="316">
        <f>+'PAI 2025 GPS rempl2)'!T8</f>
        <v>45691</v>
      </c>
      <c r="V10" s="316">
        <f>+'PAI 2025 GPS rempl2)'!U8</f>
        <v>45745</v>
      </c>
      <c r="W10" s="315" t="str">
        <f>+'PAI 2025 GPS rempl2)'!V8</f>
        <v>20-OFICINA DE TECNOLOGÍA E INFORMÁTICA</v>
      </c>
    </row>
    <row r="11" spans="1:26 16384:16384" s="317" customFormat="1" ht="58.5" customHeight="1" x14ac:dyDescent="0.25">
      <c r="A11" s="314" t="s">
        <v>534</v>
      </c>
      <c r="B11" s="315" t="str">
        <f>VLOOKUP(A11,'Dimensión 3-Gestión con Valor'!$B$10:$B$379,1,0)</f>
        <v>20.2.2</v>
      </c>
      <c r="C11" s="315" t="str">
        <f>+'PAI 2025 GPS rempl2)'!B9</f>
        <v>20-OFICINA DE TECNOLOGÍA E INFORMÁTICA</v>
      </c>
      <c r="D11" s="315">
        <f>+'PAI 2025 GPS rempl2)'!C9</f>
        <v>0</v>
      </c>
      <c r="E11" s="315" t="str">
        <f>+'PAI 2025 GPS rempl2)'!D9</f>
        <v>Actividad propia</v>
      </c>
      <c r="F11" s="315" t="str">
        <f>+'PAI 2025 GPS rempl2)'!E9</f>
        <v>20.2.2</v>
      </c>
      <c r="G11" s="315" t="str">
        <f>+'PAI 2025 GPS rempl2)'!F9</f>
        <v>N/A</v>
      </c>
      <c r="H11" s="315">
        <f>VLOOKUP(A11,'Plantilla publicacion'!$A$3:$F$490,6,0)</f>
        <v>0</v>
      </c>
      <c r="I11" s="315">
        <f>VLOOKUP(F11,'Plantilla publicacion'!$A$3:$N$490,14,0)</f>
        <v>0</v>
      </c>
      <c r="J11" s="315">
        <f>VLOOKUP(F11,'Plantilla publicacion'!$A$3:$P$490,15,0)</f>
        <v>0</v>
      </c>
      <c r="K11" s="315" t="str">
        <f>+'PAI 2025 GPS rempl2)'!J9</f>
        <v>N/A</v>
      </c>
      <c r="L11" s="315" t="str">
        <f>+'PAI 2025 GPS rempl2)'!K9</f>
        <v>N/A</v>
      </c>
      <c r="M11" s="315" t="str">
        <f>+'PAI 2025 GPS rempl2)'!L9</f>
        <v>N/A</v>
      </c>
      <c r="N11" s="315" t="str">
        <f>+N10</f>
        <v>Política Gobierno Digital _DIMENSIÓN Gestión con Valores para Resultados</v>
      </c>
      <c r="O11" s="315" t="str">
        <f>IF(E11="Producto",VLOOKUP(F11,'Plantilla publicacion'!$A$3:$Q$490,16,0),"N/A")</f>
        <v>N/A</v>
      </c>
      <c r="P11" s="315" t="str">
        <f>+'PAI 2025 GPS rempl2)'!O9</f>
        <v>Implementar el plan de trabajo para la estrategia de gobierno y calidad de datos   (Informes de seguimiento y avance trimestrales con soportes documentales del cumplimiento con corte  marzo, junio, septiembre, diciembre)</v>
      </c>
      <c r="Q11" s="315">
        <f>+'PAI 2025 GPS rempl2)'!P9</f>
        <v>80</v>
      </c>
      <c r="R11" s="315">
        <f>+'PAI 2025 GPS rempl2)'!Q9</f>
        <v>100</v>
      </c>
      <c r="S11" s="315" t="str">
        <f>+'PAI 2025 GPS rempl2)'!R9</f>
        <v>Porcentual</v>
      </c>
      <c r="T11" s="316" t="str">
        <f>+'PAI 2025 GPS rempl2)'!S9</f>
        <v>% de plan ejecutado / 100% de plan a ejecutar</v>
      </c>
      <c r="U11" s="316">
        <f>+'PAI 2025 GPS rempl2)'!T9</f>
        <v>45719</v>
      </c>
      <c r="V11" s="315">
        <f>+'PAI 2025 GPS rempl2)'!U9</f>
        <v>46003</v>
      </c>
      <c r="W11" s="317" t="str">
        <f>+'PAI 2025 GPS rempl2)'!V9</f>
        <v>20-OFICINA DE TECNOLOGÍA E INFORMÁTICA</v>
      </c>
      <c r="XFD11" s="314"/>
    </row>
    <row r="12" spans="1:26 16384:16384" ht="58.5" customHeight="1" x14ac:dyDescent="0.25">
      <c r="A12" s="196" t="s">
        <v>535</v>
      </c>
      <c r="B12" s="186" t="str">
        <f>VLOOKUP(A12,'Dimensión 3-Gestión con Valor'!$B$10:$B$379,1,0)</f>
        <v>20.3</v>
      </c>
      <c r="C12" s="184" t="str">
        <f>+'PAI 2025 GPS rempl2)'!B10</f>
        <v>20-OFICINA DE TECNOLOGÍA E INFORMÁTICA</v>
      </c>
      <c r="D12" s="184">
        <f>+'PAI 2025 GPS rempl2)'!C10</f>
        <v>0</v>
      </c>
      <c r="E12" s="184" t="str">
        <f>+'PAI 2025 GPS rempl2)'!D10</f>
        <v>Producto</v>
      </c>
      <c r="F12" s="184" t="str">
        <f>+'PAI 2025 GPS rempl2)'!E10</f>
        <v>20.3</v>
      </c>
      <c r="G12" s="184" t="str">
        <f>+'PAI 2025 GPS rempl2)'!F10</f>
        <v>Operativo</v>
      </c>
      <c r="H12" s="184" t="str">
        <f>VLOOKUP(A12,'Plantilla publicacion'!$A$3:$F$490,6,0)</f>
        <v>60-Fortalecer el Sistema Integral de Gestión Institucional en el marco del Modelo Integrado de Planeación y gestión para mejorar la prestación del servicio.</v>
      </c>
      <c r="I12" s="184" t="str">
        <f>VLOOKUP(F12,'Plantilla publicacion'!$A$3:$N$490,14,0)</f>
        <v>106-Cumplimiento de productos del PAI asociados a Fortalecer el Sistema Integral de Gestión Institucional para mejorar la prestación del servicio.</v>
      </c>
      <c r="J12" s="184" t="str">
        <f>VLOOKUP(F12,'Plantilla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 s="184" t="str">
        <f>+'PAI 2025 GPS rempl2)'!J10</f>
        <v xml:space="preserve">PND - 5-31-5-b- Convergencia regional - Entidades públicas territoriales y nacionales fortalecidas </v>
      </c>
      <c r="L12" s="184" t="str">
        <f>+'PAI 2025 GPS rempl2)'!K10</f>
        <v>No</v>
      </c>
      <c r="M12" s="184" t="str">
        <f>+'PAI 2025 GPS rempl2)'!L10</f>
        <v>C-3599-0200-0006-53105d</v>
      </c>
      <c r="N12" s="184" t="str">
        <f>VLOOKUP(A12,'Plantilla publicacion'!$A$2:$E$491,5,0)</f>
        <v>Política Seguridad Digital _DIMENSIÓN Gestión con Valores para Resultados</v>
      </c>
      <c r="O12" s="184" t="str">
        <f>IF(E12="Producto",VLOOKUP(F12,'Plantilla publicacion'!$A$3:$Q$490,16,0),"N/A")</f>
        <v>PES_20230250 / PES_20230250 / PEI_12 / PEI_11 / DECRETO 612</v>
      </c>
      <c r="P12" s="184" t="str">
        <f>+'PAI 2025 GPS rempl2)'!O10</f>
        <v>Plan de implementación de Seguridad y privacidad de la información, ejecutado (Informes de seguimiento y avance trimestrales con soportes documentales del cumplimiento)</v>
      </c>
      <c r="Q12" s="184">
        <f>+'PAI 2025 GPS rempl2)'!P10</f>
        <v>20</v>
      </c>
      <c r="R12" s="184">
        <f>+'PAI 2025 GPS rempl2)'!Q10</f>
        <v>100</v>
      </c>
      <c r="S12" s="184" t="str">
        <f>+'PAI 2025 GPS rempl2)'!R10</f>
        <v>Porcentual</v>
      </c>
      <c r="T12" s="184" t="str">
        <f>+'PAI 2025 GPS rempl2)'!S10</f>
        <v>% de plan ejecutado / 100% de plan a ejecutar</v>
      </c>
      <c r="U12" s="185">
        <f>+'PAI 2025 GPS rempl2)'!T10</f>
        <v>45670</v>
      </c>
      <c r="V12" s="185">
        <f>+'PAI 2025 GPS rempl2)'!U10</f>
        <v>46003</v>
      </c>
      <c r="W12" s="184" t="str">
        <f>+'PAI 2025 GPS rempl2)'!V10</f>
        <v>20-OFICINA DE TECNOLOGÍA E INFORMÁTICA</v>
      </c>
    </row>
    <row r="13" spans="1:26 16384:16384" s="317" customFormat="1" ht="58.5" customHeight="1" x14ac:dyDescent="0.25">
      <c r="A13" s="314" t="s">
        <v>536</v>
      </c>
      <c r="B13" s="315" t="str">
        <f>VLOOKUP(A13,'Dimensión 3-Gestión con Valor'!$B$10:$B$379,1,0)</f>
        <v>20.3.1</v>
      </c>
      <c r="C13" s="315" t="str">
        <f>+'PAI 2025 GPS rempl2)'!B11</f>
        <v>20-OFICINA DE TECNOLOGÍA E INFORMÁTICA</v>
      </c>
      <c r="D13" s="315">
        <f>+'PAI 2025 GPS rempl2)'!C11</f>
        <v>0</v>
      </c>
      <c r="E13" s="315" t="str">
        <f>+'PAI 2025 GPS rempl2)'!D11</f>
        <v>Actividad propia</v>
      </c>
      <c r="F13" s="315" t="str">
        <f>+'PAI 2025 GPS rempl2)'!E11</f>
        <v>20.3.1</v>
      </c>
      <c r="G13" s="315" t="str">
        <f>+'PAI 2025 GPS rempl2)'!F11</f>
        <v>N/A</v>
      </c>
      <c r="H13" s="315">
        <f>VLOOKUP(A13,'Plantilla publicacion'!$A$3:$F$490,6,0)</f>
        <v>0</v>
      </c>
      <c r="I13" s="315">
        <f>VLOOKUP(F13,'Plantilla publicacion'!$A$3:$N$490,14,0)</f>
        <v>0</v>
      </c>
      <c r="J13" s="315">
        <f>VLOOKUP(F13,'Plantilla publicacion'!$A$3:$P$490,15,0)</f>
        <v>0</v>
      </c>
      <c r="K13" s="315" t="str">
        <f>+'PAI 2025 GPS rempl2)'!J11</f>
        <v>N/A</v>
      </c>
      <c r="L13" s="315" t="str">
        <f>+'PAI 2025 GPS rempl2)'!K11</f>
        <v>N/A</v>
      </c>
      <c r="M13" s="315" t="str">
        <f>+'PAI 2025 GPS rempl2)'!L11</f>
        <v>N/A</v>
      </c>
      <c r="N13" s="315" t="str">
        <f>+N12</f>
        <v>Política Seguridad Digital _DIMENSIÓN Gestión con Valores para Resultados</v>
      </c>
      <c r="O13" s="315" t="str">
        <f>IF(E13="Producto",VLOOKUP(F13,'Plantilla publicacion'!$A$3:$Q$490,16,0),"N/A")</f>
        <v>N/A</v>
      </c>
      <c r="P13" s="315" t="str">
        <f>+'PAI 2025 GPS rempl2)'!O11</f>
        <v>Formular el plan de Seguridad y Privacidad de la información teniendo en cuenta los resultados alcanzados en el periodo anterior y las necesidades de las partes interesada (Documento del Plan  de Seguridad y Privacidad de la información formulado / único entregable)</v>
      </c>
      <c r="Q13" s="315">
        <f>+'PAI 2025 GPS rempl2)'!P11</f>
        <v>20</v>
      </c>
      <c r="R13" s="315">
        <f>+'PAI 2025 GPS rempl2)'!Q11</f>
        <v>1</v>
      </c>
      <c r="S13" s="315" t="str">
        <f>+'PAI 2025 GPS rempl2)'!R11</f>
        <v>Númerica</v>
      </c>
      <c r="T13" s="316" t="str">
        <f>+'PAI 2025 GPS rempl2)'!S11</f>
        <v># de plan formulado / 1 plan a formular</v>
      </c>
      <c r="U13" s="316">
        <f>+'PAI 2025 GPS rempl2)'!T11</f>
        <v>45670</v>
      </c>
      <c r="V13" s="315">
        <f>+'PAI 2025 GPS rempl2)'!U11</f>
        <v>45688</v>
      </c>
      <c r="W13" s="317" t="str">
        <f>+'PAI 2025 GPS rempl2)'!V11</f>
        <v>20-OFICINA DE TECNOLOGÍA E INFORMÁTICA</v>
      </c>
      <c r="XFD13" s="314"/>
    </row>
    <row r="14" spans="1:26 16384:16384" s="317" customFormat="1" ht="58.5" customHeight="1" x14ac:dyDescent="0.25">
      <c r="A14" s="314" t="s">
        <v>537</v>
      </c>
      <c r="B14" s="315" t="str">
        <f>VLOOKUP(A14,'Dimensión 3-Gestión con Valor'!$B$10:$B$379,1,0)</f>
        <v>20.3.2</v>
      </c>
      <c r="C14" s="315" t="str">
        <f>+'PAI 2025 GPS rempl2)'!B12</f>
        <v>20-OFICINA DE TECNOLOGÍA E INFORMÁTICA</v>
      </c>
      <c r="D14" s="315">
        <f>+'PAI 2025 GPS rempl2)'!C12</f>
        <v>0</v>
      </c>
      <c r="E14" s="315" t="str">
        <f>+'PAI 2025 GPS rempl2)'!D12</f>
        <v>Actividad propia</v>
      </c>
      <c r="F14" s="315" t="str">
        <f>+'PAI 2025 GPS rempl2)'!E12</f>
        <v>20.3.2</v>
      </c>
      <c r="G14" s="315" t="str">
        <f>+'PAI 2025 GPS rempl2)'!F12</f>
        <v>N/A</v>
      </c>
      <c r="H14" s="315">
        <f>VLOOKUP(A14,'Plantilla publicacion'!$A$3:$F$490,6,0)</f>
        <v>0</v>
      </c>
      <c r="I14" s="315">
        <f>VLOOKUP(F14,'Plantilla publicacion'!$A$3:$N$490,14,0)</f>
        <v>0</v>
      </c>
      <c r="J14" s="315">
        <f>VLOOKUP(F14,'Plantilla publicacion'!$A$3:$P$490,15,0)</f>
        <v>0</v>
      </c>
      <c r="K14" s="315" t="str">
        <f>+'PAI 2025 GPS rempl2)'!J12</f>
        <v>N/A</v>
      </c>
      <c r="L14" s="315" t="str">
        <f>+'PAI 2025 GPS rempl2)'!K12</f>
        <v>N/A</v>
      </c>
      <c r="M14" s="315" t="str">
        <f>+'PAI 2025 GPS rempl2)'!L12</f>
        <v>N/A</v>
      </c>
      <c r="N14" s="315" t="str">
        <f>+N13</f>
        <v>Política Seguridad Digital _DIMENSIÓN Gestión con Valores para Resultados</v>
      </c>
      <c r="O14" s="315" t="str">
        <f>IF(E14="Producto",VLOOKUP(F14,'Plantilla publicacion'!$A$3:$Q$490,16,0),"N/A")</f>
        <v>N/A</v>
      </c>
      <c r="P14" s="315" t="str">
        <f>+'PAI 2025 GPS rempl2)'!O12</f>
        <v>Implementar el Plan de Seguridad  y Privacidad de la información aprobado (Informes de seguimiento y avance trimestrales con soportes documentales del cumplimiento con corte  marzo, junio, septiembre, diciembre)</v>
      </c>
      <c r="Q14" s="315">
        <f>+'PAI 2025 GPS rempl2)'!P12</f>
        <v>80</v>
      </c>
      <c r="R14" s="315">
        <f>+'PAI 2025 GPS rempl2)'!Q12</f>
        <v>100</v>
      </c>
      <c r="S14" s="315" t="str">
        <f>+'PAI 2025 GPS rempl2)'!R12</f>
        <v>Porcentual</v>
      </c>
      <c r="T14" s="316" t="str">
        <f>+'PAI 2025 GPS rempl2)'!S12</f>
        <v>% de plan ejecutado / 100% de plan a ejecutar</v>
      </c>
      <c r="U14" s="316">
        <f>+'PAI 2025 GPS rempl2)'!T12</f>
        <v>45691</v>
      </c>
      <c r="V14" s="315">
        <f>+'PAI 2025 GPS rempl2)'!U12</f>
        <v>46003</v>
      </c>
      <c r="W14" s="317" t="str">
        <f>+'PAI 2025 GPS rempl2)'!V12</f>
        <v>20-OFICINA DE TECNOLOGÍA E INFORMÁTICA</v>
      </c>
      <c r="XFD14" s="314"/>
    </row>
    <row r="15" spans="1:26 16384:16384" ht="58.5" customHeight="1" x14ac:dyDescent="0.25">
      <c r="A15" s="196" t="s">
        <v>538</v>
      </c>
      <c r="B15" s="186" t="str">
        <f>VLOOKUP(A15,'Dimensión 3-Gestión con Valor'!$B$10:$B$379,1,0)</f>
        <v>20.4</v>
      </c>
      <c r="C15" s="184" t="str">
        <f>+'PAI 2025 GPS rempl2)'!B13</f>
        <v>20-OFICINA DE TECNOLOGÍA E INFORMÁTICA</v>
      </c>
      <c r="D15" s="184">
        <f>+'PAI 2025 GPS rempl2)'!C13</f>
        <v>0</v>
      </c>
      <c r="E15" s="184" t="str">
        <f>+'PAI 2025 GPS rempl2)'!D13</f>
        <v>Producto</v>
      </c>
      <c r="F15" s="184" t="str">
        <f>+'PAI 2025 GPS rempl2)'!E13</f>
        <v>20.4</v>
      </c>
      <c r="G15" s="184" t="str">
        <f>+'PAI 2025 GPS rempl2)'!F13</f>
        <v>Operativo</v>
      </c>
      <c r="H15" s="184" t="str">
        <f>VLOOKUP(A15,'Plantilla publicacion'!$A$3:$F$490,6,0)</f>
        <v>60-Fortalecer el Sistema Integral de Gestión Institucional en el marco del Modelo Integrado de Planeación y gestión para mejorar la prestación del servicio.</v>
      </c>
      <c r="I15" s="184" t="str">
        <f>VLOOKUP(F15,'Plantilla publicacion'!$A$3:$N$490,14,0)</f>
        <v>106-Cumplimiento de productos del PAI asociados a Fortalecer el Sistema Integral de Gestión Institucional para mejorar la prestación del servicio.</v>
      </c>
      <c r="J15" s="184" t="str">
        <f>VLOOKUP(F15,'Plantilla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5" s="184" t="str">
        <f>+'PAI 2025 GPS rempl2)'!J13</f>
        <v xml:space="preserve">PND - 5-31-5-b- Convergencia regional - Entidades públicas territoriales y nacionales fortalecidas </v>
      </c>
      <c r="L15" s="184" t="str">
        <f>+'PAI 2025 GPS rempl2)'!K13</f>
        <v>No</v>
      </c>
      <c r="M15" s="184" t="str">
        <f>+'PAI 2025 GPS rempl2)'!L13</f>
        <v>C-3599-0200-0006-53105d</v>
      </c>
      <c r="N15" s="184" t="str">
        <f>VLOOKUP(A15,'Plantilla publicacion'!$A$2:$E$491,5,0)</f>
        <v>Política Seguridad Digital _DIMENSIÓN Gestión con Valores para Resultados</v>
      </c>
      <c r="O15" s="184" t="str">
        <f>IF(E15="Producto",VLOOKUP(F15,'Plantilla publicacion'!$A$3:$Q$490,16,0),"N/A")</f>
        <v>DECRETO 612</v>
      </c>
      <c r="P15" s="184" t="str">
        <f>+'PAI 2025 GPS rempl2)'!O13</f>
        <v>Plan de tratamiento de riesgos de Seguridad y Privacidad de la información, monitoreado (Informes de seguimiento y avance trimestrales con soportes documentales del cumplimiento)</v>
      </c>
      <c r="Q15" s="184">
        <f>+'PAI 2025 GPS rempl2)'!P13</f>
        <v>20</v>
      </c>
      <c r="R15" s="184">
        <f>+'PAI 2025 GPS rempl2)'!Q13</f>
        <v>100</v>
      </c>
      <c r="S15" s="184" t="str">
        <f>+'PAI 2025 GPS rempl2)'!R13</f>
        <v>Porcentual</v>
      </c>
      <c r="T15" s="184" t="str">
        <f>+'PAI 2025 GPS rempl2)'!S13</f>
        <v>% de plan de tratamiento de riesgos monitoreado / 100% de plan de riesgos a monitorear</v>
      </c>
      <c r="U15" s="185">
        <f>+'PAI 2025 GPS rempl2)'!T13</f>
        <v>45684</v>
      </c>
      <c r="V15" s="185">
        <f>+'PAI 2025 GPS rempl2)'!U13</f>
        <v>46003</v>
      </c>
      <c r="W15" s="184" t="str">
        <f>+'PAI 2025 GPS rempl2)'!V13</f>
        <v>20-OFICINA DE TECNOLOGÍA E INFORMÁTICA</v>
      </c>
    </row>
    <row r="16" spans="1:26 16384:16384" s="317" customFormat="1" ht="58.5" customHeight="1" x14ac:dyDescent="0.25">
      <c r="A16" s="314" t="s">
        <v>540</v>
      </c>
      <c r="B16" s="315" t="str">
        <f>VLOOKUP(A16,'Dimensión 3-Gestión con Valor'!$B$10:$B$379,1,0)</f>
        <v>20.4.1</v>
      </c>
      <c r="C16" s="315" t="str">
        <f>+'PAI 2025 GPS rempl2)'!B14</f>
        <v>20-OFICINA DE TECNOLOGÍA E INFORMÁTICA</v>
      </c>
      <c r="D16" s="315">
        <f>+'PAI 2025 GPS rempl2)'!C14</f>
        <v>0</v>
      </c>
      <c r="E16" s="315" t="str">
        <f>+'PAI 2025 GPS rempl2)'!D14</f>
        <v>Actividad propia</v>
      </c>
      <c r="F16" s="315" t="str">
        <f>+'PAI 2025 GPS rempl2)'!E14</f>
        <v>20.4.1</v>
      </c>
      <c r="G16" s="315" t="str">
        <f>+'PAI 2025 GPS rempl2)'!F14</f>
        <v>N/A</v>
      </c>
      <c r="H16" s="315">
        <f>VLOOKUP(A16,'Plantilla publicacion'!$A$3:$F$490,6,0)</f>
        <v>0</v>
      </c>
      <c r="I16" s="315">
        <f>VLOOKUP(F16,'Plantilla publicacion'!$A$3:$N$490,14,0)</f>
        <v>0</v>
      </c>
      <c r="J16" s="315">
        <f>VLOOKUP(F16,'Plantilla publicacion'!$A$3:$P$490,15,0)</f>
        <v>0</v>
      </c>
      <c r="K16" s="315" t="str">
        <f>+'PAI 2025 GPS rempl2)'!J14</f>
        <v>N/A</v>
      </c>
      <c r="L16" s="315" t="str">
        <f>+'PAI 2025 GPS rempl2)'!K14</f>
        <v>N/A</v>
      </c>
      <c r="M16" s="315" t="str">
        <f>+'PAI 2025 GPS rempl2)'!L14</f>
        <v>N/A</v>
      </c>
      <c r="N16" s="315" t="str">
        <f>+N15</f>
        <v>Política Seguridad Digital _DIMENSIÓN Gestión con Valores para Resultados</v>
      </c>
      <c r="O16" s="315" t="str">
        <f>IF(E16="Producto",VLOOKUP(F16,'Plantilla publicacion'!$A$3:$Q$490,16,0),"N/A")</f>
        <v>N/A</v>
      </c>
      <c r="P16" s="315" t="str">
        <f>+'PAI 2025 GPS rempl2)'!O14</f>
        <v>Consolidar los riesgos de seguridad de la información con sus respectivos tratamientos, fechas y responsables  (Excel del plan de tratamiento de riesgos de seguridad y privacidad de la información/ único entregable)</v>
      </c>
      <c r="Q16" s="315">
        <f>+'PAI 2025 GPS rempl2)'!P14</f>
        <v>40</v>
      </c>
      <c r="R16" s="315">
        <f>+'PAI 2025 GPS rempl2)'!Q14</f>
        <v>1</v>
      </c>
      <c r="S16" s="315" t="str">
        <f>+'PAI 2025 GPS rempl2)'!R14</f>
        <v>Númerica</v>
      </c>
      <c r="T16" s="316" t="str">
        <f>+'PAI 2025 GPS rempl2)'!S14</f>
        <v># de consolidaciones de riesgos realizadas / 1 consolidaciones de riesgos a realizar</v>
      </c>
      <c r="U16" s="316">
        <f>+'PAI 2025 GPS rempl2)'!T14</f>
        <v>45684</v>
      </c>
      <c r="V16" s="315">
        <f>+'PAI 2025 GPS rempl2)'!U14</f>
        <v>45777</v>
      </c>
      <c r="W16" s="317" t="str">
        <f>+'PAI 2025 GPS rempl2)'!V14</f>
        <v>20-OFICINA DE TECNOLOGÍA E INFORMÁTICA</v>
      </c>
      <c r="XFD16" s="314"/>
    </row>
    <row r="17" spans="1:23 16384:16384" s="317" customFormat="1" ht="58.5" customHeight="1" x14ac:dyDescent="0.25">
      <c r="A17" s="314" t="s">
        <v>542</v>
      </c>
      <c r="B17" s="315" t="str">
        <f>VLOOKUP(A17,'Dimensión 3-Gestión con Valor'!$B$10:$B$379,1,0)</f>
        <v>20.4.2</v>
      </c>
      <c r="C17" s="315" t="str">
        <f>+'PAI 2025 GPS rempl2)'!B15</f>
        <v>20-OFICINA DE TECNOLOGÍA E INFORMÁTICA</v>
      </c>
      <c r="D17" s="315">
        <f>+'PAI 2025 GPS rempl2)'!C15</f>
        <v>0</v>
      </c>
      <c r="E17" s="315" t="str">
        <f>+'PAI 2025 GPS rempl2)'!D15</f>
        <v>Actividad propia</v>
      </c>
      <c r="F17" s="315" t="str">
        <f>+'PAI 2025 GPS rempl2)'!E15</f>
        <v>20.4.2</v>
      </c>
      <c r="G17" s="315" t="str">
        <f>+'PAI 2025 GPS rempl2)'!F15</f>
        <v>N/A</v>
      </c>
      <c r="H17" s="315">
        <f>VLOOKUP(A17,'Plantilla publicacion'!$A$3:$F$490,6,0)</f>
        <v>0</v>
      </c>
      <c r="I17" s="315">
        <f>VLOOKUP(F17,'Plantilla publicacion'!$A$3:$N$490,14,0)</f>
        <v>0</v>
      </c>
      <c r="J17" s="315">
        <f>VLOOKUP(F17,'Plantilla publicacion'!$A$3:$P$490,15,0)</f>
        <v>0</v>
      </c>
      <c r="K17" s="315" t="str">
        <f>+'PAI 2025 GPS rempl2)'!J15</f>
        <v>N/A</v>
      </c>
      <c r="L17" s="315" t="str">
        <f>+'PAI 2025 GPS rempl2)'!K15</f>
        <v>N/A</v>
      </c>
      <c r="M17" s="315" t="str">
        <f>+'PAI 2025 GPS rempl2)'!L15</f>
        <v>N/A</v>
      </c>
      <c r="N17" s="315" t="str">
        <f>+N16</f>
        <v>Política Seguridad Digital _DIMENSIÓN Gestión con Valores para Resultados</v>
      </c>
      <c r="O17" s="315" t="str">
        <f>IF(E17="Producto",VLOOKUP(F17,'Plantilla publicacion'!$A$3:$Q$490,16,0),"N/A")</f>
        <v>N/A</v>
      </c>
      <c r="P17" s="315" t="str">
        <f>+'PAI 2025 GPS rempl2)'!O15</f>
        <v>Realizar el monitoreo al plan de tratamiento de los riesgos de seguridad y privacidad de la información trimestralmente (Informes de seguimiento y avance trimestrales con soportes documentales del cumplimiento con corte  junio, septiembre, diciembre)</v>
      </c>
      <c r="Q17" s="315">
        <f>+'PAI 2025 GPS rempl2)'!P15</f>
        <v>60</v>
      </c>
      <c r="R17" s="315">
        <f>+'PAI 2025 GPS rempl2)'!Q15</f>
        <v>100</v>
      </c>
      <c r="S17" s="315" t="str">
        <f>+'PAI 2025 GPS rempl2)'!R15</f>
        <v>Porcentual</v>
      </c>
      <c r="T17" s="316" t="str">
        <f>+'PAI 2025 GPS rempl2)'!S15</f>
        <v>% de plan de tratamiento de riesgos monitoreado / 100% de plan de riesgos a monitorear</v>
      </c>
      <c r="U17" s="316">
        <f>+'PAI 2025 GPS rempl2)'!T15</f>
        <v>45748</v>
      </c>
      <c r="V17" s="315">
        <f>+'PAI 2025 GPS rempl2)'!U15</f>
        <v>46003</v>
      </c>
      <c r="W17" s="317" t="str">
        <f>+'PAI 2025 GPS rempl2)'!V15</f>
        <v>20-OFICINA DE TECNOLOGÍA E INFORMÁTICA</v>
      </c>
      <c r="XFD17" s="314"/>
    </row>
    <row r="18" spans="1:23 16384:16384" ht="58.5" customHeight="1" x14ac:dyDescent="0.25">
      <c r="A18" s="196" t="s">
        <v>543</v>
      </c>
      <c r="B18" s="186" t="str">
        <f>VLOOKUP(A18,'Dimensión 3-Gestión con Valor'!$B$10:$B$379,1,0)</f>
        <v>20.5</v>
      </c>
      <c r="C18" s="184" t="str">
        <f>+'PAI 2025 GPS rempl2)'!B16</f>
        <v>20-OFICINA DE TECNOLOGÍA E INFORMÁTICA</v>
      </c>
      <c r="D18" s="184">
        <f>+'PAI 2025 GPS rempl2)'!C16</f>
        <v>0</v>
      </c>
      <c r="E18" s="184" t="str">
        <f>+'PAI 2025 GPS rempl2)'!D16</f>
        <v>Producto</v>
      </c>
      <c r="F18" s="184" t="str">
        <f>+'PAI 2025 GPS rempl2)'!E16</f>
        <v>20.5</v>
      </c>
      <c r="G18" s="184" t="str">
        <f>+'PAI 2025 GPS rempl2)'!F16</f>
        <v>Innovador</v>
      </c>
      <c r="H18" s="184" t="str">
        <f>VLOOKUP(A18,'Plantilla publicacion'!$A$3:$F$490,6,0)</f>
        <v>62-Fortalecer la infraestructura, uso y aprovechamiento de las tecnologías de la información, para optimizar la capacidad institucional</v>
      </c>
      <c r="I18" s="184" t="str">
        <f>VLOOKUP(F18,'Plantilla publicacion'!$A$3:$N$490,14,0)</f>
        <v>109-Cumplimiento de productos del PAI asociados a Fortalecer la infraestructura, uso y aprovechamiento de las tecnologías de la información, para optimizar la capacidad institucional</v>
      </c>
      <c r="J18" s="184" t="str">
        <f>VLOOKUP(F18,'Plantilla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8" s="184" t="str">
        <f>+'PAI 2025 GPS rempl2)'!J16</f>
        <v xml:space="preserve">PND - 5-31-5-d- Convergencia regional - Gobierno digital para la gente </v>
      </c>
      <c r="L18" s="184" t="str">
        <f>+'PAI 2025 GPS rempl2)'!K16</f>
        <v>No</v>
      </c>
      <c r="M18" s="184" t="str">
        <f>+'PAI 2025 GPS rempl2)'!L16</f>
        <v>C-3599-0200-0006-53105d</v>
      </c>
      <c r="N18" s="184" t="str">
        <f>VLOOKUP(A18,'Plantilla publicacion'!$A$2:$E$491,5,0)</f>
        <v>Política Gobierno Digital _DIMENSIÓN Gestión con Valores para Resultados</v>
      </c>
      <c r="O18" s="184" t="str">
        <f>IF(E18="Producto",VLOOKUP(F18,'Plantilla publicacion'!$A$3:$Q$490,16,0),"N/A")</f>
        <v>DECRETO 612</v>
      </c>
      <c r="P18" s="184" t="str">
        <f>+'PAI 2025 GPS rempl2)'!O16</f>
        <v>Plan estratégico de tecnologías de información, ejecutado (Informes de seguimiento y avance trimestrales con soportes documentales del cumplimiento)</v>
      </c>
      <c r="Q18" s="184">
        <f>+'PAI 2025 GPS rempl2)'!P16</f>
        <v>20</v>
      </c>
      <c r="R18" s="184">
        <f>+'PAI 2025 GPS rempl2)'!Q16</f>
        <v>100</v>
      </c>
      <c r="S18" s="184" t="str">
        <f>+'PAI 2025 GPS rempl2)'!R16</f>
        <v>Porcentual</v>
      </c>
      <c r="T18" s="184" t="str">
        <f>+'PAI 2025 GPS rempl2)'!S16</f>
        <v>% de plan ejecutado / 100% de plan a ejecutar</v>
      </c>
      <c r="U18" s="185">
        <f>+'PAI 2025 GPS rempl2)'!T16</f>
        <v>45670</v>
      </c>
      <c r="V18" s="185">
        <f>+'PAI 2025 GPS rempl2)'!U16</f>
        <v>46003</v>
      </c>
      <c r="W18" s="184" t="str">
        <f>+'PAI 2025 GPS rempl2)'!V16</f>
        <v>20-OFICINA DE TECNOLOGÍA E INFORMÁTICA</v>
      </c>
    </row>
    <row r="19" spans="1:23 16384:16384" s="317" customFormat="1" ht="58.5" customHeight="1" x14ac:dyDescent="0.25">
      <c r="A19" s="314" t="s">
        <v>545</v>
      </c>
      <c r="B19" s="315" t="str">
        <f>VLOOKUP(A19,'Dimensión 3-Gestión con Valor'!$B$10:$B$379,1,0)</f>
        <v>20.5.1</v>
      </c>
      <c r="C19" s="315" t="str">
        <f>+'PAI 2025 GPS rempl2)'!B17</f>
        <v>20-OFICINA DE TECNOLOGÍA E INFORMÁTICA</v>
      </c>
      <c r="D19" s="315">
        <f>+'PAI 2025 GPS rempl2)'!C17</f>
        <v>0</v>
      </c>
      <c r="E19" s="315" t="str">
        <f>+'PAI 2025 GPS rempl2)'!D17</f>
        <v>Actividad propia</v>
      </c>
      <c r="F19" s="315" t="str">
        <f>+'PAI 2025 GPS rempl2)'!E17</f>
        <v>20.5.1</v>
      </c>
      <c r="G19" s="315" t="str">
        <f>+'PAI 2025 GPS rempl2)'!F17</f>
        <v>N/A</v>
      </c>
      <c r="H19" s="315">
        <f>VLOOKUP(A19,'Plantilla publicacion'!$A$3:$F$490,6,0)</f>
        <v>0</v>
      </c>
      <c r="I19" s="315">
        <f>VLOOKUP(F19,'Plantilla publicacion'!$A$3:$N$490,14,0)</f>
        <v>0</v>
      </c>
      <c r="J19" s="315">
        <f>VLOOKUP(F19,'Plantilla publicacion'!$A$3:$P$490,15,0)</f>
        <v>0</v>
      </c>
      <c r="K19" s="315" t="str">
        <f>+'PAI 2025 GPS rempl2)'!J17</f>
        <v>N/A</v>
      </c>
      <c r="L19" s="315" t="str">
        <f>+'PAI 2025 GPS rempl2)'!K17</f>
        <v>N/A</v>
      </c>
      <c r="M19" s="315" t="str">
        <f>+'PAI 2025 GPS rempl2)'!L17</f>
        <v>N/A</v>
      </c>
      <c r="N19" s="315" t="str">
        <f>+N18</f>
        <v>Política Gobierno Digital _DIMENSIÓN Gestión con Valores para Resultados</v>
      </c>
      <c r="O19" s="315" t="str">
        <f>IF(E19="Producto",VLOOKUP(F19,'Plantilla publicacion'!$A$3:$Q$490,16,0),"N/A")</f>
        <v>N/A</v>
      </c>
      <c r="P19" s="315" t="str">
        <f>+'PAI 2025 GPS rempl2)'!O17</f>
        <v>Formular plan estratégico de tecnologías de información PETI incluyendo hoja de ruta para la vigencia   (Hoja de ruta del PETI actualizada/ único entregable)</v>
      </c>
      <c r="Q19" s="315">
        <f>+'PAI 2025 GPS rempl2)'!P17</f>
        <v>20</v>
      </c>
      <c r="R19" s="315">
        <f>+'PAI 2025 GPS rempl2)'!Q17</f>
        <v>1</v>
      </c>
      <c r="S19" s="315" t="str">
        <f>+'PAI 2025 GPS rempl2)'!R17</f>
        <v>Númerica</v>
      </c>
      <c r="T19" s="316" t="str">
        <f>+'PAI 2025 GPS rempl2)'!S17</f>
        <v># de plan formulado / 1 plan a formular</v>
      </c>
      <c r="U19" s="316">
        <f>+'PAI 2025 GPS rempl2)'!T17</f>
        <v>45670</v>
      </c>
      <c r="V19" s="315">
        <f>+'PAI 2025 GPS rempl2)'!U17</f>
        <v>45688</v>
      </c>
      <c r="W19" s="317" t="str">
        <f>+'PAI 2025 GPS rempl2)'!V17</f>
        <v>20-OFICINA DE TECNOLOGÍA E INFORMÁTICA</v>
      </c>
      <c r="XFD19" s="314"/>
    </row>
    <row r="20" spans="1:23 16384:16384" s="317" customFormat="1" ht="58.5" customHeight="1" x14ac:dyDescent="0.25">
      <c r="A20" s="314" t="s">
        <v>546</v>
      </c>
      <c r="B20" s="315" t="str">
        <f>VLOOKUP(A20,'Dimensión 3-Gestión con Valor'!$B$10:$B$379,1,0)</f>
        <v>20.5.2</v>
      </c>
      <c r="C20" s="315" t="str">
        <f>+'PAI 2025 GPS rempl2)'!B18</f>
        <v>20-OFICINA DE TECNOLOGÍA E INFORMÁTICA</v>
      </c>
      <c r="D20" s="315">
        <f>+'PAI 2025 GPS rempl2)'!C18</f>
        <v>0</v>
      </c>
      <c r="E20" s="315" t="str">
        <f>+'PAI 2025 GPS rempl2)'!D18</f>
        <v>Actividad propia</v>
      </c>
      <c r="F20" s="315" t="str">
        <f>+'PAI 2025 GPS rempl2)'!E18</f>
        <v>20.5.2</v>
      </c>
      <c r="G20" s="315" t="str">
        <f>+'PAI 2025 GPS rempl2)'!F18</f>
        <v>N/A</v>
      </c>
      <c r="H20" s="315">
        <f>VLOOKUP(A20,'Plantilla publicacion'!$A$3:$F$490,6,0)</f>
        <v>0</v>
      </c>
      <c r="I20" s="315">
        <f>VLOOKUP(F20,'Plantilla publicacion'!$A$3:$N$490,14,0)</f>
        <v>0</v>
      </c>
      <c r="J20" s="315">
        <f>VLOOKUP(F20,'Plantilla publicacion'!$A$3:$P$490,15,0)</f>
        <v>0</v>
      </c>
      <c r="K20" s="315" t="str">
        <f>+'PAI 2025 GPS rempl2)'!J18</f>
        <v>N/A</v>
      </c>
      <c r="L20" s="315" t="str">
        <f>+'PAI 2025 GPS rempl2)'!K18</f>
        <v>N/A</v>
      </c>
      <c r="M20" s="315" t="str">
        <f>+'PAI 2025 GPS rempl2)'!L18</f>
        <v>N/A</v>
      </c>
      <c r="N20" s="315" t="str">
        <f>+N19</f>
        <v>Política Gobierno Digital _DIMENSIÓN Gestión con Valores para Resultados</v>
      </c>
      <c r="O20" s="315" t="str">
        <f>IF(E20="Producto",VLOOKUP(F20,'Plantilla publicacion'!$A$3:$Q$490,16,0),"N/A")</f>
        <v>N/A</v>
      </c>
      <c r="P20" s="315" t="str">
        <f>+'PAI 2025 GPS rempl2)'!O18</f>
        <v>Realizar seguimiento trimestral a la ejecución del PETI. (Informes de seguimiento y avance trimestrales con soportes documentales del cumplimiento con corte  marzo, junio, septiembre, diciembre)</v>
      </c>
      <c r="Q20" s="315">
        <f>+'PAI 2025 GPS rempl2)'!P18</f>
        <v>80</v>
      </c>
      <c r="R20" s="315">
        <f>+'PAI 2025 GPS rempl2)'!Q18</f>
        <v>100</v>
      </c>
      <c r="S20" s="315" t="str">
        <f>+'PAI 2025 GPS rempl2)'!R18</f>
        <v>Porcentual</v>
      </c>
      <c r="T20" s="316" t="str">
        <f>+'PAI 2025 GPS rempl2)'!S18</f>
        <v>% de plan ejecutado / 100% de plan a ejecutar</v>
      </c>
      <c r="U20" s="316">
        <f>+'PAI 2025 GPS rempl2)'!T18</f>
        <v>45691</v>
      </c>
      <c r="V20" s="315">
        <f>+'PAI 2025 GPS rempl2)'!U18</f>
        <v>46003</v>
      </c>
      <c r="W20" s="317" t="str">
        <f>+'PAI 2025 GPS rempl2)'!V18</f>
        <v>20-OFICINA DE TECNOLOGÍA E INFORMÁTICA</v>
      </c>
      <c r="XFD20" s="314"/>
    </row>
    <row r="21" spans="1:23 16384:16384" ht="58.5" customHeight="1" x14ac:dyDescent="0.25">
      <c r="A21" s="196" t="s">
        <v>548</v>
      </c>
      <c r="B21" s="186" t="str">
        <f>VLOOKUP(A21,'Dimensión 1 - Talento Humano '!$B$10:$B$41,1,0)</f>
        <v>117.1</v>
      </c>
      <c r="C21" s="184" t="str">
        <f>+'PAI 2025 GPS rempl2)'!B19</f>
        <v>117-GRUPO DE TRABAJO DE DESARROLLO DE TALENTO HUMANO</v>
      </c>
      <c r="D21" s="184">
        <f>+'PAI 2025 GPS rempl2)'!C19</f>
        <v>0</v>
      </c>
      <c r="E21" s="184" t="str">
        <f>+'PAI 2025 GPS rempl2)'!D19</f>
        <v>Producto</v>
      </c>
      <c r="F21" s="184" t="str">
        <f>+'PAI 2025 GPS rempl2)'!E19</f>
        <v>117.1</v>
      </c>
      <c r="G21" s="184" t="str">
        <f>+'PAI 2025 GPS rempl2)'!F19</f>
        <v>Innovador</v>
      </c>
      <c r="H21" s="184" t="str">
        <f>VLOOKUP(A21,'Plantilla publicacion'!$A$3:$F$490,6,0)</f>
        <v>56-Fortalecer la gestión de la información, el conocimiento y la innovación para optimizar la capacidad institucional</v>
      </c>
      <c r="I21" s="184" t="str">
        <f>VLOOKUP(F21,'Plantilla publicacion'!$A$3:$N$490,14,0)</f>
        <v>102-Cumplimiento de productos del PAI asociados a Fortalecer la gestión de la información, el conocimiento y la innovación para optimizar la capacidad institucional</v>
      </c>
      <c r="J21" s="184" t="str">
        <f>VLOOKUP(F21,'Plantilla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 s="184" t="str">
        <f>+'PAI 2025 GPS rempl2)'!J19</f>
        <v xml:space="preserve">PND - 5-31-5-b- Convergencia regional - Entidades públicas territoriales y nacionales fortalecidas </v>
      </c>
      <c r="L21" s="184" t="str">
        <f>+'PAI 2025 GPS rempl2)'!K19</f>
        <v>No</v>
      </c>
      <c r="M21" s="184" t="str">
        <f>+'PAI 2025 GPS rempl2)'!L19</f>
        <v>N/A</v>
      </c>
      <c r="N21" s="184" t="str">
        <f>VLOOKUP(A21,'Plantilla publicacion'!$A$2:$E$491,5,0)</f>
        <v>Política de Gestión Estratégica del Talento Humano _DIMENSIÓN Talento humano</v>
      </c>
      <c r="O21" s="184">
        <f>IF(E21="Producto",VLOOKUP(F21,'Plantilla publicacion'!$A$3:$Q$490,16,0),"N/A")</f>
        <v>0</v>
      </c>
      <c r="P21" s="184" t="str">
        <f>+'PAI 2025 GPS rempl2)'!O19</f>
        <v>Estrategia de ingreso efectivo de nuevos funcionarios que conduzca a la garantía del bienestar integral implementada. (Informe final de la implementación de la estrategia)</v>
      </c>
      <c r="Q21" s="184">
        <f>+'PAI 2025 GPS rempl2)'!P19</f>
        <v>15</v>
      </c>
      <c r="R21" s="184">
        <f>+'PAI 2025 GPS rempl2)'!Q19</f>
        <v>100</v>
      </c>
      <c r="S21" s="184" t="str">
        <f>+'PAI 2025 GPS rempl2)'!R19</f>
        <v>Porcentual</v>
      </c>
      <c r="T21" s="184" t="str">
        <f>+'PAI 2025 GPS rempl2)'!S19</f>
        <v>% de estrategias de ingreso efectivo de nuevos funcionarios realizada / 100% de estrategias de ingreso efectivo de nuevos funcionarios a realizar</v>
      </c>
      <c r="U21" s="185">
        <f>+'PAI 2025 GPS rempl2)'!T19</f>
        <v>45691</v>
      </c>
      <c r="V21" s="185">
        <f>+'PAI 2025 GPS rempl2)'!U19</f>
        <v>45989</v>
      </c>
      <c r="W21" s="184" t="str">
        <f>+'PAI 2025 GPS rempl2)'!V19</f>
        <v>117-GRUPO DE TRABAJO DE DESARROLLO DE TALENTO HUMANO</v>
      </c>
    </row>
    <row r="22" spans="1:23 16384:16384" s="317" customFormat="1" ht="58.5" customHeight="1" x14ac:dyDescent="0.25">
      <c r="A22" s="314" t="s">
        <v>550</v>
      </c>
      <c r="B22" s="315" t="str">
        <f>VLOOKUP(A22,'Dimensión 1 - Talento Humano '!$B$10:$B$41,1,0)</f>
        <v>117.1.1</v>
      </c>
      <c r="C22" s="315" t="str">
        <f>+'PAI 2025 GPS rempl2)'!B20</f>
        <v>117-GRUPO DE TRABAJO DE DESARROLLO DE TALENTO HUMANO</v>
      </c>
      <c r="D22" s="315">
        <f>+'PAI 2025 GPS rempl2)'!C20</f>
        <v>0</v>
      </c>
      <c r="E22" s="315" t="str">
        <f>+'PAI 2025 GPS rempl2)'!D20</f>
        <v>Actividad propia</v>
      </c>
      <c r="F22" s="315" t="str">
        <f>+'PAI 2025 GPS rempl2)'!E20</f>
        <v>117.1.1</v>
      </c>
      <c r="G22" s="315" t="str">
        <f>+'PAI 2025 GPS rempl2)'!F20</f>
        <v>N/A</v>
      </c>
      <c r="H22" s="315">
        <f>VLOOKUP(A22,'Plantilla publicacion'!$A$3:$F$490,6,0)</f>
        <v>0</v>
      </c>
      <c r="I22" s="315">
        <f>VLOOKUP(F22,'Plantilla publicacion'!$A$3:$N$490,14,0)</f>
        <v>0</v>
      </c>
      <c r="J22" s="315">
        <f>VLOOKUP(F22,'Plantilla publicacion'!$A$3:$P$490,15,0)</f>
        <v>0</v>
      </c>
      <c r="K22" s="315" t="str">
        <f>+'PAI 2025 GPS rempl2)'!J20</f>
        <v>N/A</v>
      </c>
      <c r="L22" s="315" t="str">
        <f>+'PAI 2025 GPS rempl2)'!K20</f>
        <v>N/A</v>
      </c>
      <c r="M22" s="315" t="str">
        <f>+'PAI 2025 GPS rempl2)'!L20</f>
        <v>N/A</v>
      </c>
      <c r="N22" s="315" t="str">
        <f>+N21</f>
        <v>Política de Gestión Estratégica del Talento Humano _DIMENSIÓN Talento humano</v>
      </c>
      <c r="O22" s="315" t="str">
        <f>IF(E22="Producto",VLOOKUP(F22,'Plantilla publicacion'!$A$3:$Q$490,16,0),"N/A")</f>
        <v>N/A</v>
      </c>
      <c r="P22" s="315" t="str">
        <f>+'PAI 2025 GPS rempl2)'!O20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Q22" s="315">
        <f>+'PAI 2025 GPS rempl2)'!P20</f>
        <v>25</v>
      </c>
      <c r="R22" s="315">
        <f>+'PAI 2025 GPS rempl2)'!Q20</f>
        <v>100</v>
      </c>
      <c r="S22" s="315" t="str">
        <f>+'PAI 2025 GPS rempl2)'!R20</f>
        <v>Porcentual</v>
      </c>
      <c r="T22" s="316" t="str">
        <f>+'PAI 2025 GPS rempl2)'!S20</f>
        <v>% de nuevos servidores impactados con la campaña / 100% de nuevos servidores</v>
      </c>
      <c r="U22" s="316">
        <f>+'PAI 2025 GPS rempl2)'!T20</f>
        <v>45691</v>
      </c>
      <c r="V22" s="315">
        <f>+'PAI 2025 GPS rempl2)'!U20</f>
        <v>45989</v>
      </c>
      <c r="W22" s="317" t="str">
        <f>+'PAI 2025 GPS rempl2)'!V20</f>
        <v>117-GRUPO DE TRABAJO DE DESARROLLO DE TALENTO HUMANO</v>
      </c>
      <c r="XFD22" s="314"/>
    </row>
    <row r="23" spans="1:23 16384:16384" s="317" customFormat="1" ht="58.5" customHeight="1" x14ac:dyDescent="0.25">
      <c r="A23" s="314" t="s">
        <v>552</v>
      </c>
      <c r="B23" s="315" t="str">
        <f>VLOOKUP(A23,'Dimensión 1 - Talento Humano '!$B$10:$B$41,1,0)</f>
        <v>117.1.2</v>
      </c>
      <c r="C23" s="315" t="str">
        <f>+'PAI 2025 GPS rempl2)'!B21</f>
        <v>117-GRUPO DE TRABAJO DE DESARROLLO DE TALENTO HUMANO</v>
      </c>
      <c r="D23" s="315">
        <f>+'PAI 2025 GPS rempl2)'!C21</f>
        <v>0</v>
      </c>
      <c r="E23" s="315" t="str">
        <f>+'PAI 2025 GPS rempl2)'!D21</f>
        <v>Actividad propia</v>
      </c>
      <c r="F23" s="315" t="str">
        <f>+'PAI 2025 GPS rempl2)'!E21</f>
        <v>117.1.2</v>
      </c>
      <c r="G23" s="315" t="str">
        <f>+'PAI 2025 GPS rempl2)'!F21</f>
        <v>N/A</v>
      </c>
      <c r="H23" s="315">
        <f>VLOOKUP(A23,'Plantilla publicacion'!$A$3:$F$490,6,0)</f>
        <v>0</v>
      </c>
      <c r="I23" s="315">
        <f>VLOOKUP(F23,'Plantilla publicacion'!$A$3:$N$490,14,0)</f>
        <v>0</v>
      </c>
      <c r="J23" s="315">
        <f>VLOOKUP(F23,'Plantilla publicacion'!$A$3:$P$490,15,0)</f>
        <v>0</v>
      </c>
      <c r="K23" s="315" t="str">
        <f>+'PAI 2025 GPS rempl2)'!J21</f>
        <v>N/A</v>
      </c>
      <c r="L23" s="315" t="str">
        <f>+'PAI 2025 GPS rempl2)'!K21</f>
        <v>N/A</v>
      </c>
      <c r="M23" s="315" t="str">
        <f>+'PAI 2025 GPS rempl2)'!L21</f>
        <v>N/A</v>
      </c>
      <c r="N23" s="315" t="str">
        <f>+N22</f>
        <v>Política de Gestión Estratégica del Talento Humano _DIMENSIÓN Talento humano</v>
      </c>
      <c r="O23" s="315" t="str">
        <f>IF(E23="Producto",VLOOKUP(F23,'Plantilla publicacion'!$A$3:$Q$490,16,0),"N/A")</f>
        <v>N/A</v>
      </c>
      <c r="P23" s="315" t="str">
        <f>+'PAI 2025 GPS rempl2)'!O21</f>
        <v>Realizar un Taller de adaptación al cambio dirigido a los líderes de las área (Listado de asistencia del taller)</v>
      </c>
      <c r="Q23" s="315">
        <f>+'PAI 2025 GPS rempl2)'!P21</f>
        <v>25</v>
      </c>
      <c r="R23" s="315">
        <f>+'PAI 2025 GPS rempl2)'!Q21</f>
        <v>1</v>
      </c>
      <c r="S23" s="315" t="str">
        <f>+'PAI 2025 GPS rempl2)'!R21</f>
        <v>Númerica</v>
      </c>
      <c r="T23" s="316" t="str">
        <f>+'PAI 2025 GPS rempl2)'!S21</f>
        <v># de taller de adaptación al cambio dirigido a los líderes realizado / 1 taller de adaptación al cambio dirigido a los líderes a realizar</v>
      </c>
      <c r="U23" s="316">
        <f>+'PAI 2025 GPS rempl2)'!T21</f>
        <v>45748</v>
      </c>
      <c r="V23" s="315">
        <f>+'PAI 2025 GPS rempl2)'!U21</f>
        <v>45777</v>
      </c>
      <c r="W23" s="317" t="str">
        <f>+'PAI 2025 GPS rempl2)'!V21</f>
        <v>117-GRUPO DE TRABAJO DE DESARROLLO DE TALENTO HUMANO</v>
      </c>
      <c r="XFD23" s="314"/>
    </row>
    <row r="24" spans="1:23 16384:16384" s="317" customFormat="1" ht="58.5" customHeight="1" x14ac:dyDescent="0.25">
      <c r="A24" s="314" t="s">
        <v>554</v>
      </c>
      <c r="B24" s="315" t="str">
        <f>VLOOKUP(A24,'Dimensión 1 - Talento Humano '!$B$10:$B$41,1,0)</f>
        <v>117.1.3</v>
      </c>
      <c r="C24" s="315" t="str">
        <f>+'PAI 2025 GPS rempl2)'!B22</f>
        <v>117-GRUPO DE TRABAJO DE DESARROLLO DE TALENTO HUMANO</v>
      </c>
      <c r="D24" s="315">
        <f>+'PAI 2025 GPS rempl2)'!C22</f>
        <v>0</v>
      </c>
      <c r="E24" s="315" t="str">
        <f>+'PAI 2025 GPS rempl2)'!D22</f>
        <v>Actividad propia</v>
      </c>
      <c r="F24" s="315" t="str">
        <f>+'PAI 2025 GPS rempl2)'!E22</f>
        <v>117.1.3</v>
      </c>
      <c r="G24" s="315" t="str">
        <f>+'PAI 2025 GPS rempl2)'!F22</f>
        <v>N/A</v>
      </c>
      <c r="H24" s="315">
        <f>VLOOKUP(A24,'Plantilla publicacion'!$A$3:$F$490,6,0)</f>
        <v>0</v>
      </c>
      <c r="I24" s="315">
        <f>VLOOKUP(F24,'Plantilla publicacion'!$A$3:$N$490,14,0)</f>
        <v>0</v>
      </c>
      <c r="J24" s="315">
        <f>VLOOKUP(F24,'Plantilla publicacion'!$A$3:$P$490,15,0)</f>
        <v>0</v>
      </c>
      <c r="K24" s="315" t="str">
        <f>+'PAI 2025 GPS rempl2)'!J22</f>
        <v>N/A</v>
      </c>
      <c r="L24" s="315" t="str">
        <f>+'PAI 2025 GPS rempl2)'!K22</f>
        <v>N/A</v>
      </c>
      <c r="M24" s="315" t="str">
        <f>+'PAI 2025 GPS rempl2)'!L22</f>
        <v>N/A</v>
      </c>
      <c r="N24" s="315" t="str">
        <f>+N23</f>
        <v>Política de Gestión Estratégica del Talento Humano _DIMENSIÓN Talento humano</v>
      </c>
      <c r="O24" s="315" t="str">
        <f>IF(E24="Producto",VLOOKUP(F24,'Plantilla publicacion'!$A$3:$Q$490,16,0),"N/A")</f>
        <v>N/A</v>
      </c>
      <c r="P24" s="315" t="str">
        <f>+'PAI 2025 GPS rempl2)'!O22</f>
        <v>Realizar encuesta sociodemográfica con el fin de caracterizar a los servidores e identificar acciones de mejora en pro de la felicidad de los servidores.  (Informe de los resultados de la encuesta / Documento que defina las acciones de mejora a implementar.)</v>
      </c>
      <c r="Q24" s="315">
        <f>+'PAI 2025 GPS rempl2)'!P22</f>
        <v>25</v>
      </c>
      <c r="R24" s="315">
        <f>+'PAI 2025 GPS rempl2)'!Q22</f>
        <v>1</v>
      </c>
      <c r="S24" s="315" t="str">
        <f>+'PAI 2025 GPS rempl2)'!R22</f>
        <v>Númerica</v>
      </c>
      <c r="T24" s="316" t="str">
        <f>+'PAI 2025 GPS rempl2)'!S22</f>
        <v># de informe realizado / 1 informe programado</v>
      </c>
      <c r="U24" s="316">
        <f>+'PAI 2025 GPS rempl2)'!T22</f>
        <v>45811</v>
      </c>
      <c r="V24" s="315">
        <f>+'PAI 2025 GPS rempl2)'!U22</f>
        <v>45839</v>
      </c>
      <c r="W24" s="317" t="str">
        <f>+'PAI 2025 GPS rempl2)'!V22</f>
        <v>117-GRUPO DE TRABAJO DE DESARROLLO DE TALENTO HUMANO</v>
      </c>
      <c r="XFD24" s="314"/>
    </row>
    <row r="25" spans="1:23 16384:16384" s="317" customFormat="1" ht="58.5" customHeight="1" x14ac:dyDescent="0.25">
      <c r="A25" s="314" t="s">
        <v>556</v>
      </c>
      <c r="B25" s="315" t="str">
        <f>VLOOKUP(A25,'Dimensión 1 - Talento Humano '!$B$10:$B$41,1,0)</f>
        <v>117.1.4</v>
      </c>
      <c r="C25" s="315" t="str">
        <f>+'PAI 2025 GPS rempl2)'!B23</f>
        <v>117-GRUPO DE TRABAJO DE DESARROLLO DE TALENTO HUMANO</v>
      </c>
      <c r="D25" s="315">
        <f>+'PAI 2025 GPS rempl2)'!C23</f>
        <v>0</v>
      </c>
      <c r="E25" s="315" t="str">
        <f>+'PAI 2025 GPS rempl2)'!D23</f>
        <v>Actividad propia</v>
      </c>
      <c r="F25" s="315" t="str">
        <f>+'PAI 2025 GPS rempl2)'!E23</f>
        <v>117.1.4</v>
      </c>
      <c r="G25" s="315" t="str">
        <f>+'PAI 2025 GPS rempl2)'!F23</f>
        <v>N/A</v>
      </c>
      <c r="H25" s="315">
        <f>VLOOKUP(A25,'Plantilla publicacion'!$A$3:$F$490,6,0)</f>
        <v>0</v>
      </c>
      <c r="I25" s="315">
        <f>VLOOKUP(F25,'Plantilla publicacion'!$A$3:$N$490,14,0)</f>
        <v>0</v>
      </c>
      <c r="J25" s="315">
        <f>VLOOKUP(F25,'Plantilla publicacion'!$A$3:$P$490,15,0)</f>
        <v>0</v>
      </c>
      <c r="K25" s="315" t="str">
        <f>+'PAI 2025 GPS rempl2)'!J23</f>
        <v>N/A</v>
      </c>
      <c r="L25" s="315" t="str">
        <f>+'PAI 2025 GPS rempl2)'!K23</f>
        <v>N/A</v>
      </c>
      <c r="M25" s="315" t="str">
        <f>+'PAI 2025 GPS rempl2)'!L23</f>
        <v>N/A</v>
      </c>
      <c r="N25" s="315" t="str">
        <f>+N24</f>
        <v>Política de Gestión Estratégica del Talento Humano _DIMENSIÓN Talento humano</v>
      </c>
      <c r="O25" s="315" t="str">
        <f>IF(E25="Producto",VLOOKUP(F25,'Plantilla publicacion'!$A$3:$Q$490,16,0),"N/A")</f>
        <v>N/A</v>
      </c>
      <c r="P25" s="315" t="str">
        <f>+'PAI 2025 GPS rempl2)'!O23</f>
        <v>Realizar campañas "escuchando tus emociones" (Informe con estadísticas de las personas que participaron de la campaña)</v>
      </c>
      <c r="Q25" s="315">
        <f>+'PAI 2025 GPS rempl2)'!P23</f>
        <v>25</v>
      </c>
      <c r="R25" s="315">
        <f>+'PAI 2025 GPS rempl2)'!Q23</f>
        <v>6</v>
      </c>
      <c r="S25" s="315" t="str">
        <f>+'PAI 2025 GPS rempl2)'!R23</f>
        <v>Númerica</v>
      </c>
      <c r="T25" s="316" t="str">
        <f>+'PAI 2025 GPS rempl2)'!S23</f>
        <v># de campaña escuchando tus emociones a realizada / 6 campaña escuchando tus emociones a realizar</v>
      </c>
      <c r="U25" s="316">
        <f>+'PAI 2025 GPS rempl2)'!T23</f>
        <v>45811</v>
      </c>
      <c r="V25" s="315">
        <f>+'PAI 2025 GPS rempl2)'!U23</f>
        <v>45989</v>
      </c>
      <c r="W25" s="317" t="str">
        <f>+'PAI 2025 GPS rempl2)'!V23</f>
        <v>117-GRUPO DE TRABAJO DE DESARROLLO DE TALENTO HUMANO</v>
      </c>
      <c r="XFD25" s="314"/>
    </row>
    <row r="26" spans="1:23 16384:16384" ht="58.5" customHeight="1" x14ac:dyDescent="0.25">
      <c r="A26" s="196" t="s">
        <v>558</v>
      </c>
      <c r="B26" s="186" t="str">
        <f>VLOOKUP(A26,'Dimensión 1 - Talento Humano '!$B$10:$B$41,1,0)</f>
        <v>117.2</v>
      </c>
      <c r="C26" s="184" t="str">
        <f>+'PAI 2025 GPS rempl2)'!B24</f>
        <v>117-GRUPO DE TRABAJO DE DESARROLLO DE TALENTO HUMANO</v>
      </c>
      <c r="D26" s="184">
        <f>+'PAI 2025 GPS rempl2)'!C24</f>
        <v>0</v>
      </c>
      <c r="E26" s="184" t="str">
        <f>+'PAI 2025 GPS rempl2)'!D24</f>
        <v>Producto</v>
      </c>
      <c r="F26" s="184" t="str">
        <f>+'PAI 2025 GPS rempl2)'!E24</f>
        <v>117.2</v>
      </c>
      <c r="G26" s="184" t="str">
        <f>+'PAI 2025 GPS rempl2)'!F24</f>
        <v>Operativo</v>
      </c>
      <c r="H26" s="184" t="str">
        <f>VLOOKUP(A26,'Plantilla publicacion'!$A$3:$F$490,6,0)</f>
        <v>60-Fortalecer el Sistema Integral de Gestión Institucional en el marco del Modelo Integrado de Planeación y gestión para mejorar la prestación del servicio.</v>
      </c>
      <c r="I26" s="184" t="str">
        <f>VLOOKUP(F26,'Plantilla publicacion'!$A$3:$N$490,14,0)</f>
        <v>106-Cumplimiento de productos del PAI asociados a Fortalecer el Sistema Integral de Gestión Institucional para mejorar la prestación del servicio.</v>
      </c>
      <c r="J26" s="184" t="str">
        <f>VLOOKUP(F26,'Plantilla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6" s="184" t="str">
        <f>+'PAI 2025 GPS rempl2)'!J24</f>
        <v xml:space="preserve">PND - 5-31-5-b- Convergencia regional - Entidades públicas territoriales y nacionales fortalecidas </v>
      </c>
      <c r="L26" s="184" t="str">
        <f>+'PAI 2025 GPS rempl2)'!K24</f>
        <v>No</v>
      </c>
      <c r="M26" s="184" t="str">
        <f>+'PAI 2025 GPS rempl2)'!L24</f>
        <v>N/A</v>
      </c>
      <c r="N26" s="184" t="str">
        <f>VLOOKUP(A26,'Plantilla publicacion'!$A$2:$E$491,5,0)</f>
        <v>Política de Gestión Estratégica del Talento Humano _DIMENSIÓN Talento humano</v>
      </c>
      <c r="O26" s="184" t="str">
        <f>IF(E26="Producto",VLOOKUP(F26,'Plantilla publicacion'!$A$3:$Q$490,16,0),"N/A")</f>
        <v>PES_20240073 / DECRETO 612</v>
      </c>
      <c r="P26" s="184" t="str">
        <f>+'PAI 2025 GPS rempl2)'!O24</f>
        <v>Documento del Plan Estratégico de Talento Humano, elaborado y publicado  (Plan elaborado y captura de pantalla de la publicación en página web de la SIC e Intrasic)</v>
      </c>
      <c r="Q26" s="184">
        <f>+'PAI 2025 GPS rempl2)'!P24</f>
        <v>17</v>
      </c>
      <c r="R26" s="184">
        <f>+'PAI 2025 GPS rempl2)'!Q24</f>
        <v>1</v>
      </c>
      <c r="S26" s="184" t="str">
        <f>+'PAI 2025 GPS rempl2)'!R24</f>
        <v>Númerica</v>
      </c>
      <c r="T26" s="184" t="str">
        <f>+'PAI 2025 GPS rempl2)'!S24</f>
        <v># de planes estratégicos de talento humano elaborados y publicados / 1 planes estratégicos de talento humano a elaborar y publicar</v>
      </c>
      <c r="U26" s="185">
        <f>+'PAI 2025 GPS rempl2)'!T24</f>
        <v>45677</v>
      </c>
      <c r="V26" s="185">
        <f>+'PAI 2025 GPS rempl2)'!U24</f>
        <v>45716</v>
      </c>
      <c r="W26" s="184" t="str">
        <f>+'PAI 2025 GPS rempl2)'!V24</f>
        <v>117-GRUPO DE TRABAJO DE DESARROLLO DE TALENTO HUMANO</v>
      </c>
    </row>
    <row r="27" spans="1:23 16384:16384" s="317" customFormat="1" ht="58.5" customHeight="1" x14ac:dyDescent="0.25">
      <c r="A27" s="314" t="s">
        <v>560</v>
      </c>
      <c r="B27" s="315" t="str">
        <f>VLOOKUP(A27,'Dimensión 1 - Talento Humano '!$B$10:$B$41,1,0)</f>
        <v>117.2.1</v>
      </c>
      <c r="C27" s="315" t="str">
        <f>+'PAI 2025 GPS rempl2)'!B25</f>
        <v>117-GRUPO DE TRABAJO DE DESARROLLO DE TALENTO HUMANO</v>
      </c>
      <c r="D27" s="315">
        <f>+'PAI 2025 GPS rempl2)'!C25</f>
        <v>0</v>
      </c>
      <c r="E27" s="315" t="str">
        <f>+'PAI 2025 GPS rempl2)'!D25</f>
        <v>Actividad propia</v>
      </c>
      <c r="F27" s="315" t="str">
        <f>+'PAI 2025 GPS rempl2)'!E25</f>
        <v>117.2.1</v>
      </c>
      <c r="G27" s="315" t="str">
        <f>+'PAI 2025 GPS rempl2)'!F25</f>
        <v>N/A</v>
      </c>
      <c r="H27" s="315">
        <f>VLOOKUP(A27,'Plantilla publicacion'!$A$3:$F$490,6,0)</f>
        <v>0</v>
      </c>
      <c r="I27" s="315">
        <f>VLOOKUP(F27,'Plantilla publicacion'!$A$3:$N$490,14,0)</f>
        <v>0</v>
      </c>
      <c r="J27" s="315">
        <f>VLOOKUP(F27,'Plantilla publicacion'!$A$3:$P$490,15,0)</f>
        <v>0</v>
      </c>
      <c r="K27" s="315" t="str">
        <f>+'PAI 2025 GPS rempl2)'!J25</f>
        <v>N/A</v>
      </c>
      <c r="L27" s="315" t="str">
        <f>+'PAI 2025 GPS rempl2)'!K25</f>
        <v>N/A</v>
      </c>
      <c r="M27" s="315" t="str">
        <f>+'PAI 2025 GPS rempl2)'!L25</f>
        <v>N/A</v>
      </c>
      <c r="N27" s="315" t="str">
        <f>+N26</f>
        <v>Política de Gestión Estratégica del Talento Humano _DIMENSIÓN Talento humano</v>
      </c>
      <c r="O27" s="315" t="str">
        <f>IF(E27="Producto",VLOOKUP(F27,'Plantilla publicacion'!$A$3:$Q$490,16,0),"N/A")</f>
        <v>N/A</v>
      </c>
      <c r="P27" s="315" t="str">
        <f>+'PAI 2025 GPS rempl2)'!O25</f>
        <v>Elaborar el documento del Plan Estratégico de Talento Humano (Documento del plan/único entregable)</v>
      </c>
      <c r="Q27" s="315">
        <f>+'PAI 2025 GPS rempl2)'!P25</f>
        <v>60</v>
      </c>
      <c r="R27" s="315">
        <f>+'PAI 2025 GPS rempl2)'!Q25</f>
        <v>1</v>
      </c>
      <c r="S27" s="315" t="str">
        <f>+'PAI 2025 GPS rempl2)'!R25</f>
        <v>Númerica</v>
      </c>
      <c r="T27" s="316" t="str">
        <f>+'PAI 2025 GPS rempl2)'!S25</f>
        <v># de planes estratégicos elaborados / 1 planes estratégico a elaborar</v>
      </c>
      <c r="U27" s="316">
        <f>+'PAI 2025 GPS rempl2)'!T25</f>
        <v>45677</v>
      </c>
      <c r="V27" s="315">
        <f>+'PAI 2025 GPS rempl2)'!U25</f>
        <v>45688</v>
      </c>
      <c r="W27" s="317" t="str">
        <f>+'PAI 2025 GPS rempl2)'!V25</f>
        <v>117-GRUPO DE TRABAJO DE DESARROLLO DE TALENTO HUMANO</v>
      </c>
      <c r="XFD27" s="314"/>
    </row>
    <row r="28" spans="1:23 16384:16384" s="317" customFormat="1" ht="58.5" customHeight="1" x14ac:dyDescent="0.25">
      <c r="A28" s="314" t="s">
        <v>562</v>
      </c>
      <c r="B28" s="315" t="str">
        <f>VLOOKUP(A28,'Dimensión 1 - Talento Humano '!$B$10:$B$41,1,0)</f>
        <v>117.2.2</v>
      </c>
      <c r="C28" s="315" t="str">
        <f>+'PAI 2025 GPS rempl2)'!B26</f>
        <v>117-GRUPO DE TRABAJO DE DESARROLLO DE TALENTO HUMANO</v>
      </c>
      <c r="D28" s="315">
        <f>+'PAI 2025 GPS rempl2)'!C26</f>
        <v>0</v>
      </c>
      <c r="E28" s="315" t="str">
        <f>+'PAI 2025 GPS rempl2)'!D26</f>
        <v>Actividad propia</v>
      </c>
      <c r="F28" s="315" t="str">
        <f>+'PAI 2025 GPS rempl2)'!E26</f>
        <v>117.2.2</v>
      </c>
      <c r="G28" s="315" t="str">
        <f>+'PAI 2025 GPS rempl2)'!F26</f>
        <v>N/A</v>
      </c>
      <c r="H28" s="315">
        <f>VLOOKUP(A28,'Plantilla publicacion'!$A$3:$F$490,6,0)</f>
        <v>0</v>
      </c>
      <c r="I28" s="315">
        <f>VLOOKUP(F28,'Plantilla publicacion'!$A$3:$N$490,14,0)</f>
        <v>0</v>
      </c>
      <c r="J28" s="315">
        <f>VLOOKUP(F28,'Plantilla publicacion'!$A$3:$P$490,15,0)</f>
        <v>0</v>
      </c>
      <c r="K28" s="315" t="str">
        <f>+'PAI 2025 GPS rempl2)'!J26</f>
        <v>N/A</v>
      </c>
      <c r="L28" s="315" t="str">
        <f>+'PAI 2025 GPS rempl2)'!K26</f>
        <v>N/A</v>
      </c>
      <c r="M28" s="315" t="str">
        <f>+'PAI 2025 GPS rempl2)'!L26</f>
        <v>N/A</v>
      </c>
      <c r="N28" s="315" t="str">
        <f>+N27</f>
        <v>Política de Gestión Estratégica del Talento Humano _DIMENSIÓN Talento humano</v>
      </c>
      <c r="O28" s="315" t="str">
        <f>IF(E28="Producto",VLOOKUP(F28,'Plantilla publicacion'!$A$3:$Q$490,16,0),"N/A")</f>
        <v>N/A</v>
      </c>
      <c r="P28" s="315" t="str">
        <f>+'PAI 2025 GPS rempl2)'!O26</f>
        <v>Publicar el Plan Estratégico de Talento Humano  (Captura de pantalla de la publicación en página web de la SIC e Intrasic)</v>
      </c>
      <c r="Q28" s="315">
        <f>+'PAI 2025 GPS rempl2)'!P26</f>
        <v>40</v>
      </c>
      <c r="R28" s="315">
        <f>+'PAI 2025 GPS rempl2)'!Q26</f>
        <v>1</v>
      </c>
      <c r="S28" s="315" t="str">
        <f>+'PAI 2025 GPS rempl2)'!R26</f>
        <v>Númerica</v>
      </c>
      <c r="T28" s="316" t="str">
        <f>+'PAI 2025 GPS rempl2)'!S26</f>
        <v># de planes estratégicos publicados / 1 Planes estratégicos a publicar</v>
      </c>
      <c r="U28" s="316">
        <f>+'PAI 2025 GPS rempl2)'!T26</f>
        <v>45691</v>
      </c>
      <c r="V28" s="315">
        <f>+'PAI 2025 GPS rempl2)'!U26</f>
        <v>45716</v>
      </c>
      <c r="W28" s="317" t="str">
        <f>+'PAI 2025 GPS rempl2)'!V26</f>
        <v>117-GRUPO DE TRABAJO DE DESARROLLO DE TALENTO HUMANO</v>
      </c>
      <c r="XFD28" s="314"/>
    </row>
    <row r="29" spans="1:23 16384:16384" ht="58.5" customHeight="1" x14ac:dyDescent="0.25">
      <c r="A29" s="196" t="s">
        <v>564</v>
      </c>
      <c r="B29" s="186" t="str">
        <f>VLOOKUP(A29,'Dimensión 1 - Talento Humano '!$B$10:$B$41,1,0)</f>
        <v>117.3</v>
      </c>
      <c r="C29" s="184" t="str">
        <f>+'PAI 2025 GPS rempl2)'!B27</f>
        <v>117-GRUPO DE TRABAJO DE DESARROLLO DE TALENTO HUMANO</v>
      </c>
      <c r="D29" s="184">
        <f>+'PAI 2025 GPS rempl2)'!C27</f>
        <v>0</v>
      </c>
      <c r="E29" s="184" t="str">
        <f>+'PAI 2025 GPS rempl2)'!D27</f>
        <v>Producto</v>
      </c>
      <c r="F29" s="184" t="str">
        <f>+'PAI 2025 GPS rempl2)'!E27</f>
        <v>117.3</v>
      </c>
      <c r="G29" s="184" t="str">
        <f>+'PAI 2025 GPS rempl2)'!F27</f>
        <v>Operativo</v>
      </c>
      <c r="H29" s="184" t="str">
        <f>VLOOKUP(A29,'Plantilla publicacion'!$A$3:$F$490,6,0)</f>
        <v>60-Fortalecer el Sistema Integral de Gestión Institucional en el marco del Modelo Integrado de Planeación y gestión para mejorar la prestación del servicio.</v>
      </c>
      <c r="I29" s="184" t="str">
        <f>VLOOKUP(F29,'Plantilla publicacion'!$A$3:$N$490,14,0)</f>
        <v>106-Cumplimiento de productos del PAI asociados a Fortalecer el Sistema Integral de Gestión Institucional para mejorar la prestación del servicio.</v>
      </c>
      <c r="J29" s="184" t="str">
        <f>VLOOKUP(F29,'Plantilla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9" s="184" t="str">
        <f>+'PAI 2025 GPS rempl2)'!J27</f>
        <v xml:space="preserve">PND - 5-31-5-b- Convergencia regional - Entidades públicas territoriales y nacionales fortalecidas </v>
      </c>
      <c r="L29" s="184" t="str">
        <f>+'PAI 2025 GPS rempl2)'!K27</f>
        <v>No</v>
      </c>
      <c r="M29" s="184" t="str">
        <f>+'PAI 2025 GPS rempl2)'!L27</f>
        <v>N/A</v>
      </c>
      <c r="N29" s="184" t="str">
        <f>VLOOKUP(A29,'Plantilla publicacion'!$A$2:$E$491,5,0)</f>
        <v>Política de Gestión Estratégica del Talento Humano _DIMENSIÓN Talento humano</v>
      </c>
      <c r="O29" s="184">
        <f>IF(E29="Producto",VLOOKUP(F29,'Plantilla publicacion'!$A$3:$Q$490,16,0),"N/A")</f>
        <v>0</v>
      </c>
      <c r="P29" s="184" t="str">
        <f>+'PAI 2025 GPS rempl2)'!O27</f>
        <v>Objetivo de mejora Empresas Familiarmente responsables efr, cumplidos (Informe consolidado de cumplimiento de objetivos de mejora, único entregable)</v>
      </c>
      <c r="Q29" s="184">
        <f>+'PAI 2025 GPS rempl2)'!P27</f>
        <v>17</v>
      </c>
      <c r="R29" s="184">
        <f>+'PAI 2025 GPS rempl2)'!Q27</f>
        <v>1</v>
      </c>
      <c r="S29" s="184" t="str">
        <f>+'PAI 2025 GPS rempl2)'!R27</f>
        <v>Númerica</v>
      </c>
      <c r="T29" s="184" t="str">
        <f>+'PAI 2025 GPS rempl2)'!S27</f>
        <v># de Objetivos de mejora efr cumplidos / 1 objetivos de mejora a cumplir</v>
      </c>
      <c r="U29" s="185">
        <f>+'PAI 2025 GPS rempl2)'!T27</f>
        <v>45677</v>
      </c>
      <c r="V29" s="185">
        <f>+'PAI 2025 GPS rempl2)'!U27</f>
        <v>46013</v>
      </c>
      <c r="W29" s="184" t="str">
        <f>+'PAI 2025 GPS rempl2)'!V27</f>
        <v>117-GRUPO DE TRABAJO DE DESARROLLO DE TALENTO HUMANO</v>
      </c>
    </row>
    <row r="30" spans="1:23 16384:16384" s="317" customFormat="1" ht="58.5" customHeight="1" x14ac:dyDescent="0.25">
      <c r="A30" s="314" t="s">
        <v>566</v>
      </c>
      <c r="B30" s="315" t="str">
        <f>VLOOKUP(A30,'Dimensión 1 - Talento Humano '!$B$10:$B$41,1,0)</f>
        <v>117.3.1</v>
      </c>
      <c r="C30" s="315" t="str">
        <f>+'PAI 2025 GPS rempl2)'!B28</f>
        <v>117-GRUPO DE TRABAJO DE DESARROLLO DE TALENTO HUMANO</v>
      </c>
      <c r="D30" s="315">
        <f>+'PAI 2025 GPS rempl2)'!C28</f>
        <v>0</v>
      </c>
      <c r="E30" s="315" t="str">
        <f>+'PAI 2025 GPS rempl2)'!D28</f>
        <v>Actividad propia</v>
      </c>
      <c r="F30" s="315" t="str">
        <f>+'PAI 2025 GPS rempl2)'!E28</f>
        <v>117.3.1</v>
      </c>
      <c r="G30" s="315" t="str">
        <f>+'PAI 2025 GPS rempl2)'!F28</f>
        <v>N/A</v>
      </c>
      <c r="H30" s="315">
        <f>VLOOKUP(A30,'Plantilla publicacion'!$A$3:$F$490,6,0)</f>
        <v>0</v>
      </c>
      <c r="I30" s="315">
        <f>VLOOKUP(F30,'Plantilla publicacion'!$A$3:$N$490,14,0)</f>
        <v>0</v>
      </c>
      <c r="J30" s="315">
        <f>VLOOKUP(F30,'Plantilla publicacion'!$A$3:$P$490,15,0)</f>
        <v>0</v>
      </c>
      <c r="K30" s="315" t="str">
        <f>+'PAI 2025 GPS rempl2)'!J28</f>
        <v>N/A</v>
      </c>
      <c r="L30" s="315" t="str">
        <f>+'PAI 2025 GPS rempl2)'!K28</f>
        <v>N/A</v>
      </c>
      <c r="M30" s="315" t="str">
        <f>+'PAI 2025 GPS rempl2)'!L28</f>
        <v>N/A</v>
      </c>
      <c r="N30" s="315" t="str">
        <f>+N29</f>
        <v>Política de Gestión Estratégica del Talento Humano _DIMENSIÓN Talento humano</v>
      </c>
      <c r="O30" s="315" t="str">
        <f>IF(E30="Producto",VLOOKUP(F30,'Plantilla publicacion'!$A$3:$Q$490,16,0),"N/A")</f>
        <v>N/A</v>
      </c>
      <c r="P30" s="315" t="str">
        <f>+'PAI 2025 GPS rempl2)'!O28</f>
        <v>Establecer plan de trabajo con acciones, fechas y responsables, para el cumplimiento de los objetivos de mejora efr   (Plan de trabajo / único entregable)</v>
      </c>
      <c r="Q30" s="315">
        <f>+'PAI 2025 GPS rempl2)'!P28</f>
        <v>80</v>
      </c>
      <c r="R30" s="315">
        <f>+'PAI 2025 GPS rempl2)'!Q28</f>
        <v>1</v>
      </c>
      <c r="S30" s="315" t="str">
        <f>+'PAI 2025 GPS rempl2)'!R28</f>
        <v>Númerica</v>
      </c>
      <c r="T30" s="316" t="str">
        <f>+'PAI 2025 GPS rempl2)'!S28</f>
        <v># de Objetivos de mejora efr cumplidos / 1 objetivos de mejora a cumplir</v>
      </c>
      <c r="U30" s="316">
        <f>+'PAI 2025 GPS rempl2)'!T28</f>
        <v>45677</v>
      </c>
      <c r="V30" s="315">
        <f>+'PAI 2025 GPS rempl2)'!U28</f>
        <v>45688</v>
      </c>
      <c r="W30" s="317" t="str">
        <f>+'PAI 2025 GPS rempl2)'!V28</f>
        <v>117-GRUPO DE TRABAJO DE DESARROLLO DE TALENTO HUMANO</v>
      </c>
      <c r="XFD30" s="314"/>
    </row>
    <row r="31" spans="1:23 16384:16384" s="317" customFormat="1" ht="58.5" customHeight="1" x14ac:dyDescent="0.25">
      <c r="A31" s="314" t="s">
        <v>567</v>
      </c>
      <c r="B31" s="315" t="str">
        <f>VLOOKUP(A31,'Dimensión 1 - Talento Humano '!$B$10:$B$41,1,0)</f>
        <v>117.3.2</v>
      </c>
      <c r="C31" s="315" t="str">
        <f>+'PAI 2025 GPS rempl2)'!B29</f>
        <v>117-GRUPO DE TRABAJO DE DESARROLLO DE TALENTO HUMANO</v>
      </c>
      <c r="D31" s="315">
        <f>+'PAI 2025 GPS rempl2)'!C29</f>
        <v>0</v>
      </c>
      <c r="E31" s="315" t="str">
        <f>+'PAI 2025 GPS rempl2)'!D29</f>
        <v>Actividad propia</v>
      </c>
      <c r="F31" s="315" t="str">
        <f>+'PAI 2025 GPS rempl2)'!E29</f>
        <v>117.3.2</v>
      </c>
      <c r="G31" s="315" t="str">
        <f>+'PAI 2025 GPS rempl2)'!F29</f>
        <v>N/A</v>
      </c>
      <c r="H31" s="315">
        <f>VLOOKUP(A31,'Plantilla publicacion'!$A$3:$F$490,6,0)</f>
        <v>0</v>
      </c>
      <c r="I31" s="315">
        <f>VLOOKUP(F31,'Plantilla publicacion'!$A$3:$N$490,14,0)</f>
        <v>0</v>
      </c>
      <c r="J31" s="315">
        <f>VLOOKUP(F31,'Plantilla publicacion'!$A$3:$P$490,15,0)</f>
        <v>0</v>
      </c>
      <c r="K31" s="315" t="str">
        <f>+'PAI 2025 GPS rempl2)'!J29</f>
        <v>N/A</v>
      </c>
      <c r="L31" s="315" t="str">
        <f>+'PAI 2025 GPS rempl2)'!K29</f>
        <v>N/A</v>
      </c>
      <c r="M31" s="315" t="str">
        <f>+'PAI 2025 GPS rempl2)'!L29</f>
        <v>N/A</v>
      </c>
      <c r="N31" s="315" t="str">
        <f>+N30</f>
        <v>Política de Gestión Estratégica del Talento Humano _DIMENSIÓN Talento humano</v>
      </c>
      <c r="O31" s="315" t="str">
        <f>IF(E31="Producto",VLOOKUP(F31,'Plantilla publicacion'!$A$3:$Q$490,16,0),"N/A")</f>
        <v>N/A</v>
      </c>
      <c r="P31" s="315" t="str">
        <f>+'PAI 2025 GPS rempl2)'!O29</f>
        <v>Ejecutar el plan de trabajo para el cumplimiento de los objetivos de mejora efr  (Informes trimestrales (4) de seguimiento y soportes documentales de cumplimiento)</v>
      </c>
      <c r="Q31" s="315">
        <f>+'PAI 2025 GPS rempl2)'!P29</f>
        <v>20</v>
      </c>
      <c r="R31" s="315">
        <f>+'PAI 2025 GPS rempl2)'!Q29</f>
        <v>100</v>
      </c>
      <c r="S31" s="315" t="str">
        <f>+'PAI 2025 GPS rempl2)'!R29</f>
        <v>Porcentual</v>
      </c>
      <c r="T31" s="316" t="str">
        <f>+'PAI 2025 GPS rempl2)'!S29</f>
        <v>% de Plan ejecutado / 100% de Plan a ejecutar</v>
      </c>
      <c r="U31" s="316">
        <f>+'PAI 2025 GPS rempl2)'!T29</f>
        <v>45691</v>
      </c>
      <c r="V31" s="315">
        <f>+'PAI 2025 GPS rempl2)'!U29</f>
        <v>46013</v>
      </c>
      <c r="W31" s="317" t="str">
        <f>+'PAI 2025 GPS rempl2)'!V29</f>
        <v>117-GRUPO DE TRABAJO DE DESARROLLO DE TALENTO HUMANO</v>
      </c>
      <c r="XFD31" s="314"/>
    </row>
    <row r="32" spans="1:23 16384:16384" ht="58.5" customHeight="1" x14ac:dyDescent="0.25">
      <c r="A32" s="196" t="s">
        <v>569</v>
      </c>
      <c r="B32" s="186" t="str">
        <f>VLOOKUP(A32,'Dimensión 1 - Talento Humano '!$B$10:$B$41,1,0)</f>
        <v>117.4</v>
      </c>
      <c r="C32" s="184" t="str">
        <f>+'PAI 2025 GPS rempl2)'!B30</f>
        <v>117-GRUPO DE TRABAJO DE DESARROLLO DE TALENTO HUMANO</v>
      </c>
      <c r="D32" s="184">
        <f>+'PAI 2025 GPS rempl2)'!C30</f>
        <v>0</v>
      </c>
      <c r="E32" s="184" t="str">
        <f>+'PAI 2025 GPS rempl2)'!D30</f>
        <v>Producto</v>
      </c>
      <c r="F32" s="184" t="str">
        <f>+'PAI 2025 GPS rempl2)'!E30</f>
        <v>117.4</v>
      </c>
      <c r="G32" s="184" t="str">
        <f>+'PAI 2025 GPS rempl2)'!F30</f>
        <v>Operativo</v>
      </c>
      <c r="H32" s="184" t="str">
        <f>VLOOKUP(A32,'Plantilla publicacion'!$A$3:$F$490,6,0)</f>
        <v>60-Fortalecer el Sistema Integral de Gestión Institucional en el marco del Modelo Integrado de Planeación y gestión para mejorar la prestación del servicio.</v>
      </c>
      <c r="I32" s="184" t="str">
        <f>VLOOKUP(F32,'Plantilla publicacion'!$A$3:$N$490,14,0)</f>
        <v>106-Cumplimiento de productos del PAI asociados a Fortalecer el Sistema Integral de Gestión Institucional para mejorar la prestación del servicio.</v>
      </c>
      <c r="J32" s="184" t="str">
        <f>VLOOKUP(F32,'Plantilla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 s="184" t="str">
        <f>+'PAI 2025 GPS rempl2)'!J30</f>
        <v xml:space="preserve">PND - 5-31-5-b- Convergencia regional - Entidades públicas territoriales y nacionales fortalecidas </v>
      </c>
      <c r="L32" s="184" t="str">
        <f>+'PAI 2025 GPS rempl2)'!K30</f>
        <v>No</v>
      </c>
      <c r="M32" s="184" t="str">
        <f>+'PAI 2025 GPS rempl2)'!L30</f>
        <v>FUNCIONAMIENTO</v>
      </c>
      <c r="N32" s="184" t="str">
        <f>VLOOKUP(A32,'Plantilla publicacion'!$A$2:$E$491,5,0)</f>
        <v>Política de Gestión Estratégica del Talento Humano _DIMENSIÓN Talento humano</v>
      </c>
      <c r="O32" s="184" t="str">
        <f>IF(E32="Producto",VLOOKUP(F32,'Plantilla publicacion'!$A$3:$Q$490,16,0),"N/A")</f>
        <v>DECRETO 612</v>
      </c>
      <c r="P32" s="184" t="str">
        <f>+'PAI 2025 GPS rempl2)'!O30</f>
        <v>Plan de Bienestar Social y Estímulos, elaborado y ejecutado (Informe semestral de la ejecución del plan / único entregable)</v>
      </c>
      <c r="Q32" s="184">
        <f>+'PAI 2025 GPS rempl2)'!P30</f>
        <v>17</v>
      </c>
      <c r="R32" s="184">
        <f>+'PAI 2025 GPS rempl2)'!Q30</f>
        <v>100</v>
      </c>
      <c r="S32" s="184" t="str">
        <f>+'PAI 2025 GPS rempl2)'!R30</f>
        <v>Porcentual</v>
      </c>
      <c r="T32" s="184" t="str">
        <f>+'PAI 2025 GPS rempl2)'!S30</f>
        <v>% de Plan de bienestar elaborado y ejecutado / 100% de plan de bienestar social y estímulos a elaborar y ejecutar</v>
      </c>
      <c r="U32" s="185">
        <f>+'PAI 2025 GPS rempl2)'!T30</f>
        <v>45670</v>
      </c>
      <c r="V32" s="185">
        <f>+'PAI 2025 GPS rempl2)'!U30</f>
        <v>46013</v>
      </c>
      <c r="W32" s="184" t="str">
        <f>+'PAI 2025 GPS rempl2)'!V30</f>
        <v>117-GRUPO DE TRABAJO DE DESARROLLO DE TALENTO HUMANO</v>
      </c>
    </row>
    <row r="33" spans="1:23 16384:16384" s="317" customFormat="1" ht="58.5" customHeight="1" x14ac:dyDescent="0.25">
      <c r="A33" s="314" t="s">
        <v>571</v>
      </c>
      <c r="B33" s="315" t="str">
        <f>VLOOKUP(A33,'Dimensión 1 - Talento Humano '!$B$10:$B$41,1,0)</f>
        <v>117.4.1</v>
      </c>
      <c r="C33" s="315" t="str">
        <f>+'PAI 2025 GPS rempl2)'!B31</f>
        <v>117-GRUPO DE TRABAJO DE DESARROLLO DE TALENTO HUMANO</v>
      </c>
      <c r="D33" s="315">
        <f>+'PAI 2025 GPS rempl2)'!C31</f>
        <v>0</v>
      </c>
      <c r="E33" s="315" t="str">
        <f>+'PAI 2025 GPS rempl2)'!D31</f>
        <v>Actividad propia</v>
      </c>
      <c r="F33" s="315" t="str">
        <f>+'PAI 2025 GPS rempl2)'!E31</f>
        <v>117.4.1</v>
      </c>
      <c r="G33" s="315" t="str">
        <f>+'PAI 2025 GPS rempl2)'!F31</f>
        <v>N/A</v>
      </c>
      <c r="H33" s="315">
        <f>VLOOKUP(A33,'Plantilla publicacion'!$A$3:$F$490,6,0)</f>
        <v>0</v>
      </c>
      <c r="I33" s="315">
        <f>VLOOKUP(F33,'Plantilla publicacion'!$A$3:$N$490,14,0)</f>
        <v>0</v>
      </c>
      <c r="J33" s="315">
        <f>VLOOKUP(F33,'Plantilla publicacion'!$A$3:$P$490,15,0)</f>
        <v>0</v>
      </c>
      <c r="K33" s="315" t="str">
        <f>+'PAI 2025 GPS rempl2)'!J31</f>
        <v>N/A</v>
      </c>
      <c r="L33" s="315" t="str">
        <f>+'PAI 2025 GPS rempl2)'!K31</f>
        <v>N/A</v>
      </c>
      <c r="M33" s="315" t="str">
        <f>+'PAI 2025 GPS rempl2)'!L31</f>
        <v>N/A</v>
      </c>
      <c r="N33" s="315" t="str">
        <f>+N32</f>
        <v>Política de Gestión Estratégica del Talento Humano _DIMENSIÓN Talento humano</v>
      </c>
      <c r="O33" s="315" t="str">
        <f>IF(E33="Producto",VLOOKUP(F33,'Plantilla publicacion'!$A$3:$Q$490,16,0),"N/A")</f>
        <v>N/A</v>
      </c>
      <c r="P33" s="315" t="str">
        <f>+'PAI 2025 GPS rempl2)'!O31</f>
        <v>Elaborar y presentar para aprobación del Comité Institucional de Gestión y desempeño la propuesta de plan de bienestar social y estímulos (Acta de Comité Institucional de Gestión y Desempeño aprobando el Plan de Bienestar Social y Estímulos-único entregable)</v>
      </c>
      <c r="Q33" s="315">
        <f>+'PAI 2025 GPS rempl2)'!P31</f>
        <v>15</v>
      </c>
      <c r="R33" s="315">
        <f>+'PAI 2025 GPS rempl2)'!Q31</f>
        <v>1</v>
      </c>
      <c r="S33" s="315" t="str">
        <f>+'PAI 2025 GPS rempl2)'!R31</f>
        <v>Númerica</v>
      </c>
      <c r="T33" s="316" t="str">
        <f>+'PAI 2025 GPS rempl2)'!S31</f>
        <v># de planes de bienestar social y estímulos aprobado / 1 planes de bienestar social y estímulos a aprobar</v>
      </c>
      <c r="U33" s="316">
        <f>+'PAI 2025 GPS rempl2)'!T31</f>
        <v>45670</v>
      </c>
      <c r="V33" s="315">
        <f>+'PAI 2025 GPS rempl2)'!U31</f>
        <v>45688</v>
      </c>
      <c r="W33" s="317" t="str">
        <f>+'PAI 2025 GPS rempl2)'!V31</f>
        <v>117-GRUPO DE TRABAJO DE DESARROLLO DE TALENTO HUMANO</v>
      </c>
      <c r="XFD33" s="314"/>
    </row>
    <row r="34" spans="1:23 16384:16384" s="317" customFormat="1" ht="58.5" customHeight="1" x14ac:dyDescent="0.25">
      <c r="A34" s="314" t="s">
        <v>573</v>
      </c>
      <c r="B34" s="315" t="str">
        <f>VLOOKUP(A34,'Dimensión 1 - Talento Humano '!$B$10:$B$41,1,0)</f>
        <v>117.4.2</v>
      </c>
      <c r="C34" s="315" t="str">
        <f>+'PAI 2025 GPS rempl2)'!B32</f>
        <v>117-GRUPO DE TRABAJO DE DESARROLLO DE TALENTO HUMANO</v>
      </c>
      <c r="D34" s="315">
        <f>+'PAI 2025 GPS rempl2)'!C32</f>
        <v>0</v>
      </c>
      <c r="E34" s="315" t="str">
        <f>+'PAI 2025 GPS rempl2)'!D32</f>
        <v>Actividad propia</v>
      </c>
      <c r="F34" s="315" t="str">
        <f>+'PAI 2025 GPS rempl2)'!E32</f>
        <v>117.4.2</v>
      </c>
      <c r="G34" s="315" t="str">
        <f>+'PAI 2025 GPS rempl2)'!F32</f>
        <v>N/A</v>
      </c>
      <c r="H34" s="315">
        <f>VLOOKUP(A34,'Plantilla publicacion'!$A$3:$F$490,6,0)</f>
        <v>0</v>
      </c>
      <c r="I34" s="315">
        <f>VLOOKUP(F34,'Plantilla publicacion'!$A$3:$N$490,14,0)</f>
        <v>0</v>
      </c>
      <c r="J34" s="315">
        <f>VLOOKUP(F34,'Plantilla publicacion'!$A$3:$P$490,15,0)</f>
        <v>0</v>
      </c>
      <c r="K34" s="315" t="str">
        <f>+'PAI 2025 GPS rempl2)'!J32</f>
        <v>N/A</v>
      </c>
      <c r="L34" s="315" t="str">
        <f>+'PAI 2025 GPS rempl2)'!K32</f>
        <v>N/A</v>
      </c>
      <c r="M34" s="315" t="str">
        <f>+'PAI 2025 GPS rempl2)'!L32</f>
        <v>N/A</v>
      </c>
      <c r="N34" s="315" t="str">
        <f>+N33</f>
        <v>Política de Gestión Estratégica del Talento Humano _DIMENSIÓN Talento humano</v>
      </c>
      <c r="O34" s="315" t="str">
        <f>IF(E34="Producto",VLOOKUP(F34,'Plantilla publicacion'!$A$3:$Q$490,16,0),"N/A")</f>
        <v>N/A</v>
      </c>
      <c r="P34" s="315" t="str">
        <f>+'PAI 2025 GPS rempl2)'!O32</f>
        <v>Realizar la Resolución de adopción del plan de bienestar social y Estímulos  y publicar el plan aprobado en la página web e intrasic (Resolución adoptando el Plan de Bienestar Social y Estímulos y  Soporte de publicación del plan)</v>
      </c>
      <c r="Q34" s="315">
        <f>+'PAI 2025 GPS rempl2)'!P32</f>
        <v>15</v>
      </c>
      <c r="R34" s="315">
        <f>+'PAI 2025 GPS rempl2)'!Q32</f>
        <v>1</v>
      </c>
      <c r="S34" s="315" t="str">
        <f>+'PAI 2025 GPS rempl2)'!R32</f>
        <v>Númerica</v>
      </c>
      <c r="T34" s="316" t="str">
        <f>+'PAI 2025 GPS rempl2)'!S32</f>
        <v># de resoluciones adoptando el plan de bienestar social y estímulos realizadas / 1 resoluciones adoptando el plan de bienestar social y estímulos a realizar</v>
      </c>
      <c r="U34" s="316">
        <f>+'PAI 2025 GPS rempl2)'!T32</f>
        <v>45670</v>
      </c>
      <c r="V34" s="315">
        <f>+'PAI 2025 GPS rempl2)'!U32</f>
        <v>45688</v>
      </c>
      <c r="W34" s="317" t="str">
        <f>+'PAI 2025 GPS rempl2)'!V32</f>
        <v>117-GRUPO DE TRABAJO DE DESARROLLO DE TALENTO HUMANO</v>
      </c>
      <c r="XFD34" s="314"/>
    </row>
    <row r="35" spans="1:23 16384:16384" s="317" customFormat="1" ht="58.5" customHeight="1" x14ac:dyDescent="0.25">
      <c r="A35" s="314" t="s">
        <v>575</v>
      </c>
      <c r="B35" s="315" t="str">
        <f>VLOOKUP(A35,'Dimensión 1 - Talento Humano '!$B$10:$B$41,1,0)</f>
        <v>117.4.3</v>
      </c>
      <c r="C35" s="315" t="str">
        <f>+'PAI 2025 GPS rempl2)'!B33</f>
        <v>117-GRUPO DE TRABAJO DE DESARROLLO DE TALENTO HUMANO</v>
      </c>
      <c r="D35" s="315">
        <f>+'PAI 2025 GPS rempl2)'!C33</f>
        <v>0</v>
      </c>
      <c r="E35" s="315" t="str">
        <f>+'PAI 2025 GPS rempl2)'!D33</f>
        <v>Actividad propia</v>
      </c>
      <c r="F35" s="315" t="str">
        <f>+'PAI 2025 GPS rempl2)'!E33</f>
        <v>117.4.3</v>
      </c>
      <c r="G35" s="315" t="str">
        <f>+'PAI 2025 GPS rempl2)'!F33</f>
        <v>N/A</v>
      </c>
      <c r="H35" s="315">
        <f>VLOOKUP(A35,'Plantilla publicacion'!$A$3:$F$490,6,0)</f>
        <v>0</v>
      </c>
      <c r="I35" s="315">
        <f>VLOOKUP(F35,'Plantilla publicacion'!$A$3:$N$490,14,0)</f>
        <v>0</v>
      </c>
      <c r="J35" s="315">
        <f>VLOOKUP(F35,'Plantilla publicacion'!$A$3:$P$490,15,0)</f>
        <v>0</v>
      </c>
      <c r="K35" s="315" t="str">
        <f>+'PAI 2025 GPS rempl2)'!J33</f>
        <v>N/A</v>
      </c>
      <c r="L35" s="315" t="str">
        <f>+'PAI 2025 GPS rempl2)'!K33</f>
        <v>N/A</v>
      </c>
      <c r="M35" s="315" t="str">
        <f>+'PAI 2025 GPS rempl2)'!L33</f>
        <v>N/A</v>
      </c>
      <c r="N35" s="315" t="str">
        <f>+N34</f>
        <v>Política de Gestión Estratégica del Talento Humano _DIMENSIÓN Talento humano</v>
      </c>
      <c r="O35" s="315" t="str">
        <f>IF(E35="Producto",VLOOKUP(F35,'Plantilla publicacion'!$A$3:$Q$490,16,0),"N/A")</f>
        <v>N/A</v>
      </c>
      <c r="P35" s="315" t="str">
        <f>+'PAI 2025 GPS rempl2)'!O33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Q35" s="315">
        <f>+'PAI 2025 GPS rempl2)'!P33</f>
        <v>70</v>
      </c>
      <c r="R35" s="315">
        <f>+'PAI 2025 GPS rempl2)'!Q33</f>
        <v>100</v>
      </c>
      <c r="S35" s="315" t="str">
        <f>+'PAI 2025 GPS rempl2)'!R33</f>
        <v>Porcentual</v>
      </c>
      <c r="T35" s="316" t="str">
        <f>+'PAI 2025 GPS rempl2)'!S33</f>
        <v>% de Plan ejecutado / 100% de Plan a ejecutar</v>
      </c>
      <c r="U35" s="316">
        <f>+'PAI 2025 GPS rempl2)'!T33</f>
        <v>45691</v>
      </c>
      <c r="V35" s="315">
        <f>+'PAI 2025 GPS rempl2)'!U33</f>
        <v>46013</v>
      </c>
      <c r="W35" s="317" t="str">
        <f>+'PAI 2025 GPS rempl2)'!V33</f>
        <v>117-GRUPO DE TRABAJO DE DESARROLLO DE TALENTO HUMANO</v>
      </c>
      <c r="XFD35" s="314"/>
    </row>
    <row r="36" spans="1:23 16384:16384" ht="58.5" customHeight="1" x14ac:dyDescent="0.25">
      <c r="A36" s="196" t="s">
        <v>576</v>
      </c>
      <c r="B36" s="186" t="str">
        <f>VLOOKUP(A36,'Dimensión 1 - Talento Humano '!$B$10:$B$41,1,0)</f>
        <v>117.5</v>
      </c>
      <c r="C36" s="184" t="str">
        <f>+'PAI 2025 GPS rempl2)'!B34</f>
        <v>117-GRUPO DE TRABAJO DE DESARROLLO DE TALENTO HUMANO</v>
      </c>
      <c r="D36" s="184">
        <f>+'PAI 2025 GPS rempl2)'!C34</f>
        <v>0</v>
      </c>
      <c r="E36" s="184" t="str">
        <f>+'PAI 2025 GPS rempl2)'!D34</f>
        <v>Producto</v>
      </c>
      <c r="F36" s="184" t="str">
        <f>+'PAI 2025 GPS rempl2)'!E34</f>
        <v>117.5</v>
      </c>
      <c r="G36" s="184" t="str">
        <f>+'PAI 2025 GPS rempl2)'!F34</f>
        <v>Operativo</v>
      </c>
      <c r="H36" s="184" t="str">
        <f>VLOOKUP(A36,'Plantilla publicacion'!$A$3:$F$490,6,0)</f>
        <v>60-Fortalecer el Sistema Integral de Gestión Institucional en el marco del Modelo Integrado de Planeación y gestión para mejorar la prestación del servicio.</v>
      </c>
      <c r="I36" s="184" t="str">
        <f>VLOOKUP(F36,'Plantilla publicacion'!$A$3:$N$490,14,0)</f>
        <v>106-Cumplimiento de productos del PAI asociados a Fortalecer el Sistema Integral de Gestión Institucional para mejorar la prestación del servicio.</v>
      </c>
      <c r="J36" s="184" t="str">
        <f>VLOOKUP(F36,'Plantilla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 s="184" t="str">
        <f>+'PAI 2025 GPS rempl2)'!J34</f>
        <v xml:space="preserve">PND - 5-31-5-b- Convergencia regional - Entidades públicas territoriales y nacionales fortalecidas </v>
      </c>
      <c r="L36" s="184" t="str">
        <f>+'PAI 2025 GPS rempl2)'!K34</f>
        <v>No</v>
      </c>
      <c r="M36" s="184" t="str">
        <f>+'PAI 2025 GPS rempl2)'!L34</f>
        <v>FUNCIONAMIENTO</v>
      </c>
      <c r="N36" s="184" t="str">
        <f>VLOOKUP(A36,'Plantilla publicacion'!$A$2:$E$491,5,0)</f>
        <v>Política de Gestión Estratégica del Talento Humano _DIMENSIÓN Talento humano</v>
      </c>
      <c r="O36" s="184" t="str">
        <f>IF(E36="Producto",VLOOKUP(F36,'Plantilla publicacion'!$A$3:$Q$490,16,0),"N/A")</f>
        <v>DECRETO 612</v>
      </c>
      <c r="P36" s="184" t="str">
        <f>+'PAI 2025 GPS rempl2)'!O34</f>
        <v>Plan de Capacitación, elaborado y ejecutado  (Informe semestral de la ejecución del plan)</v>
      </c>
      <c r="Q36" s="184">
        <f>+'PAI 2025 GPS rempl2)'!P34</f>
        <v>17</v>
      </c>
      <c r="R36" s="184">
        <f>+'PAI 2025 GPS rempl2)'!Q34</f>
        <v>100</v>
      </c>
      <c r="S36" s="184" t="str">
        <f>+'PAI 2025 GPS rempl2)'!R34</f>
        <v>Porcentual</v>
      </c>
      <c r="T36" s="184" t="str">
        <f>+'PAI 2025 GPS rempl2)'!S34</f>
        <v>% de Plan de capacitación elaborado y  ejecutado / 100% de plan de capacitación  a elaborar y ejecutar</v>
      </c>
      <c r="U36" s="185">
        <f>+'PAI 2025 GPS rempl2)'!T34</f>
        <v>45670</v>
      </c>
      <c r="V36" s="185">
        <f>+'PAI 2025 GPS rempl2)'!U34</f>
        <v>46013</v>
      </c>
      <c r="W36" s="184" t="str">
        <f>+'PAI 2025 GPS rempl2)'!V34</f>
        <v>117-GRUPO DE TRABAJO DE DESARROLLO DE TALENTO HUMANO</v>
      </c>
    </row>
    <row r="37" spans="1:23 16384:16384" s="317" customFormat="1" ht="58.5" customHeight="1" x14ac:dyDescent="0.25">
      <c r="A37" s="314" t="s">
        <v>578</v>
      </c>
      <c r="B37" s="315" t="str">
        <f>VLOOKUP(A37,'Dimensión 1 - Talento Humano '!$B$10:$B$41,1,0)</f>
        <v>117.5.1</v>
      </c>
      <c r="C37" s="315" t="str">
        <f>+'PAI 2025 GPS rempl2)'!B35</f>
        <v>117-GRUPO DE TRABAJO DE DESARROLLO DE TALENTO HUMANO</v>
      </c>
      <c r="D37" s="315">
        <f>+'PAI 2025 GPS rempl2)'!C35</f>
        <v>0</v>
      </c>
      <c r="E37" s="315" t="str">
        <f>+'PAI 2025 GPS rempl2)'!D35</f>
        <v>Actividad propia</v>
      </c>
      <c r="F37" s="315" t="str">
        <f>+'PAI 2025 GPS rempl2)'!E35</f>
        <v>117.5.1</v>
      </c>
      <c r="G37" s="315" t="str">
        <f>+'PAI 2025 GPS rempl2)'!F35</f>
        <v>N/A</v>
      </c>
      <c r="H37" s="315">
        <f>VLOOKUP(A37,'Plantilla publicacion'!$A$3:$F$490,6,0)</f>
        <v>0</v>
      </c>
      <c r="I37" s="315">
        <f>VLOOKUP(F37,'Plantilla publicacion'!$A$3:$N$490,14,0)</f>
        <v>0</v>
      </c>
      <c r="J37" s="315">
        <f>VLOOKUP(F37,'Plantilla publicacion'!$A$3:$P$490,15,0)</f>
        <v>0</v>
      </c>
      <c r="K37" s="315" t="str">
        <f>+'PAI 2025 GPS rempl2)'!J35</f>
        <v>N/A</v>
      </c>
      <c r="L37" s="315" t="str">
        <f>+'PAI 2025 GPS rempl2)'!K35</f>
        <v>N/A</v>
      </c>
      <c r="M37" s="315" t="str">
        <f>+'PAI 2025 GPS rempl2)'!L35</f>
        <v>N/A</v>
      </c>
      <c r="N37" s="315" t="str">
        <f>+N36</f>
        <v>Política de Gestión Estratégica del Talento Humano _DIMENSIÓN Talento humano</v>
      </c>
      <c r="O37" s="315" t="str">
        <f>IF(E37="Producto",VLOOKUP(F37,'Plantilla publicacion'!$A$3:$Q$490,16,0),"N/A")</f>
        <v>N/A</v>
      </c>
      <c r="P37" s="315" t="str">
        <f>+'PAI 2025 GPS rempl2)'!O35</f>
        <v>Elaborar y presentar para aprobación del Comité Institucional de Gestión y desempeño la propuesta de plan de capacitación (Acta de Comité Institucional de Gestión y Desempeño aprobando el Plan de Capacitación único entregable)</v>
      </c>
      <c r="Q37" s="315">
        <f>+'PAI 2025 GPS rempl2)'!P35</f>
        <v>15</v>
      </c>
      <c r="R37" s="315">
        <f>+'PAI 2025 GPS rempl2)'!Q35</f>
        <v>1</v>
      </c>
      <c r="S37" s="315" t="str">
        <f>+'PAI 2025 GPS rempl2)'!R35</f>
        <v>Númerica</v>
      </c>
      <c r="T37" s="316" t="str">
        <f>+'PAI 2025 GPS rempl2)'!S35</f>
        <v># de planes de capacitación  aprobado / 1 planes de capacitación  a aprobar</v>
      </c>
      <c r="U37" s="316">
        <f>+'PAI 2025 GPS rempl2)'!T35</f>
        <v>45670</v>
      </c>
      <c r="V37" s="315">
        <f>+'PAI 2025 GPS rempl2)'!U35</f>
        <v>45688</v>
      </c>
      <c r="W37" s="317" t="str">
        <f>+'PAI 2025 GPS rempl2)'!V35</f>
        <v>117-GRUPO DE TRABAJO DE DESARROLLO DE TALENTO HUMANO</v>
      </c>
      <c r="XFD37" s="314"/>
    </row>
    <row r="38" spans="1:23 16384:16384" s="317" customFormat="1" ht="58.5" customHeight="1" x14ac:dyDescent="0.25">
      <c r="A38" s="314" t="s">
        <v>580</v>
      </c>
      <c r="B38" s="315" t="str">
        <f>VLOOKUP(A38,'Dimensión 1 - Talento Humano '!$B$10:$B$41,1,0)</f>
        <v>117.5.2</v>
      </c>
      <c r="C38" s="315" t="str">
        <f>+'PAI 2025 GPS rempl2)'!B36</f>
        <v>117-GRUPO DE TRABAJO DE DESARROLLO DE TALENTO HUMANO</v>
      </c>
      <c r="D38" s="315">
        <f>+'PAI 2025 GPS rempl2)'!C36</f>
        <v>0</v>
      </c>
      <c r="E38" s="315" t="str">
        <f>+'PAI 2025 GPS rempl2)'!D36</f>
        <v>Actividad propia</v>
      </c>
      <c r="F38" s="315" t="str">
        <f>+'PAI 2025 GPS rempl2)'!E36</f>
        <v>117.5.2</v>
      </c>
      <c r="G38" s="315" t="str">
        <f>+'PAI 2025 GPS rempl2)'!F36</f>
        <v>N/A</v>
      </c>
      <c r="H38" s="315">
        <f>VLOOKUP(A38,'Plantilla publicacion'!$A$3:$F$490,6,0)</f>
        <v>0</v>
      </c>
      <c r="I38" s="315">
        <f>VLOOKUP(F38,'Plantilla publicacion'!$A$3:$N$490,14,0)</f>
        <v>0</v>
      </c>
      <c r="J38" s="315">
        <f>VLOOKUP(F38,'Plantilla publicacion'!$A$3:$P$490,15,0)</f>
        <v>0</v>
      </c>
      <c r="K38" s="315" t="str">
        <f>+'PAI 2025 GPS rempl2)'!J36</f>
        <v>N/A</v>
      </c>
      <c r="L38" s="315" t="str">
        <f>+'PAI 2025 GPS rempl2)'!K36</f>
        <v>N/A</v>
      </c>
      <c r="M38" s="315" t="str">
        <f>+'PAI 2025 GPS rempl2)'!L36</f>
        <v>N/A</v>
      </c>
      <c r="N38" s="315" t="str">
        <f>+N37</f>
        <v>Política de Gestión Estratégica del Talento Humano _DIMENSIÓN Talento humano</v>
      </c>
      <c r="O38" s="315" t="str">
        <f>IF(E38="Producto",VLOOKUP(F38,'Plantilla publicacion'!$A$3:$Q$490,16,0),"N/A")</f>
        <v>N/A</v>
      </c>
      <c r="P38" s="315" t="str">
        <f>+'PAI 2025 GPS rempl2)'!O36</f>
        <v>Realizar la Resolución de adopción del plan de capacitación y publicar el plan aprobado en la página web e intrasic (Resolución adoptando el Plan de Capacitación-único entregable)</v>
      </c>
      <c r="Q38" s="315">
        <f>+'PAI 2025 GPS rempl2)'!P36</f>
        <v>15</v>
      </c>
      <c r="R38" s="315">
        <f>+'PAI 2025 GPS rempl2)'!Q36</f>
        <v>1</v>
      </c>
      <c r="S38" s="315" t="str">
        <f>+'PAI 2025 GPS rempl2)'!R36</f>
        <v>Númerica</v>
      </c>
      <c r="T38" s="316" t="str">
        <f>+'PAI 2025 GPS rempl2)'!S36</f>
        <v># de resoluciones adoptando el plan de capacitación realizada / 1 resoluciones adoptando el plan de capacitación a realizar</v>
      </c>
      <c r="U38" s="316">
        <f>+'PAI 2025 GPS rempl2)'!T36</f>
        <v>45670</v>
      </c>
      <c r="V38" s="315">
        <f>+'PAI 2025 GPS rempl2)'!U36</f>
        <v>45688</v>
      </c>
      <c r="W38" s="317" t="str">
        <f>+'PAI 2025 GPS rempl2)'!V36</f>
        <v>117-GRUPO DE TRABAJO DE DESARROLLO DE TALENTO HUMANO</v>
      </c>
      <c r="XFD38" s="314"/>
    </row>
    <row r="39" spans="1:23 16384:16384" s="317" customFormat="1" ht="58.5" customHeight="1" x14ac:dyDescent="0.25">
      <c r="A39" s="314" t="s">
        <v>582</v>
      </c>
      <c r="B39" s="315" t="str">
        <f>VLOOKUP(A39,'Dimensión 1 - Talento Humano '!$B$10:$B$41,1,0)</f>
        <v>117.5.3</v>
      </c>
      <c r="C39" s="315" t="str">
        <f>+'PAI 2025 GPS rempl2)'!B37</f>
        <v>117-GRUPO DE TRABAJO DE DESARROLLO DE TALENTO HUMANO</v>
      </c>
      <c r="D39" s="315">
        <f>+'PAI 2025 GPS rempl2)'!C37</f>
        <v>0</v>
      </c>
      <c r="E39" s="315" t="str">
        <f>+'PAI 2025 GPS rempl2)'!D37</f>
        <v>Actividad propia</v>
      </c>
      <c r="F39" s="315" t="str">
        <f>+'PAI 2025 GPS rempl2)'!E37</f>
        <v>117.5.3</v>
      </c>
      <c r="G39" s="315" t="str">
        <f>+'PAI 2025 GPS rempl2)'!F37</f>
        <v>N/A</v>
      </c>
      <c r="H39" s="315">
        <f>VLOOKUP(A39,'Plantilla publicacion'!$A$3:$F$490,6,0)</f>
        <v>0</v>
      </c>
      <c r="I39" s="315">
        <f>VLOOKUP(F39,'Plantilla publicacion'!$A$3:$N$490,14,0)</f>
        <v>0</v>
      </c>
      <c r="J39" s="315">
        <f>VLOOKUP(F39,'Plantilla publicacion'!$A$3:$P$490,15,0)</f>
        <v>0</v>
      </c>
      <c r="K39" s="315" t="str">
        <f>+'PAI 2025 GPS rempl2)'!J37</f>
        <v>N/A</v>
      </c>
      <c r="L39" s="315" t="str">
        <f>+'PAI 2025 GPS rempl2)'!K37</f>
        <v>N/A</v>
      </c>
      <c r="M39" s="315" t="str">
        <f>+'PAI 2025 GPS rempl2)'!L37</f>
        <v>N/A</v>
      </c>
      <c r="N39" s="315" t="str">
        <f>+N38</f>
        <v>Política de Gestión Estratégica del Talento Humano _DIMENSIÓN Talento humano</v>
      </c>
      <c r="O39" s="315" t="str">
        <f>IF(E39="Producto",VLOOKUP(F39,'Plantilla publicacion'!$A$3:$Q$490,16,0),"N/A")</f>
        <v>N/A</v>
      </c>
      <c r="P39" s="315" t="str">
        <f>+'PAI 2025 GPS rempl2)'!O37</f>
        <v>Ejecutar el  plan de Capacitación (Listas de asistencia cuando aplique, captura de pantalla de la reunión de capacitaciones cuando aplique e informe semestral de las actividades realizadas)</v>
      </c>
      <c r="Q39" s="315">
        <f>+'PAI 2025 GPS rempl2)'!P37</f>
        <v>70</v>
      </c>
      <c r="R39" s="315">
        <f>+'PAI 2025 GPS rempl2)'!Q37</f>
        <v>100</v>
      </c>
      <c r="S39" s="315" t="str">
        <f>+'PAI 2025 GPS rempl2)'!R37</f>
        <v>Porcentual</v>
      </c>
      <c r="T39" s="316" t="str">
        <f>+'PAI 2025 GPS rempl2)'!S37</f>
        <v>% de Plan ejecutado / 100% de Plan a ejecutar</v>
      </c>
      <c r="U39" s="316">
        <f>+'PAI 2025 GPS rempl2)'!T37</f>
        <v>45691</v>
      </c>
      <c r="V39" s="315">
        <f>+'PAI 2025 GPS rempl2)'!U37</f>
        <v>46013</v>
      </c>
      <c r="W39" s="317" t="str">
        <f>+'PAI 2025 GPS rempl2)'!V37</f>
        <v>117-GRUPO DE TRABAJO DE DESARROLLO DE TALENTO HUMANO</v>
      </c>
      <c r="XFD39" s="314"/>
    </row>
    <row r="40" spans="1:23 16384:16384" ht="58.5" customHeight="1" x14ac:dyDescent="0.25">
      <c r="A40" s="196" t="s">
        <v>583</v>
      </c>
      <c r="B40" s="186" t="str">
        <f>VLOOKUP(A40,'Dimensión 1 - Talento Humano '!$B$10:$B$41,1,0)</f>
        <v>117.6</v>
      </c>
      <c r="C40" s="184" t="str">
        <f>+'PAI 2025 GPS rempl2)'!B38</f>
        <v>117-GRUPO DE TRABAJO DE DESARROLLO DE TALENTO HUMANO</v>
      </c>
      <c r="D40" s="184">
        <f>+'PAI 2025 GPS rempl2)'!C38</f>
        <v>0</v>
      </c>
      <c r="E40" s="184" t="str">
        <f>+'PAI 2025 GPS rempl2)'!D38</f>
        <v>Producto</v>
      </c>
      <c r="F40" s="184" t="str">
        <f>+'PAI 2025 GPS rempl2)'!E38</f>
        <v>117.6</v>
      </c>
      <c r="G40" s="184" t="str">
        <f>+'PAI 2025 GPS rempl2)'!F38</f>
        <v>Operativo</v>
      </c>
      <c r="H40" s="184" t="str">
        <f>VLOOKUP(A40,'Plantilla publicacion'!$A$3:$F$490,6,0)</f>
        <v>60-Fortalecer el Sistema Integral de Gestión Institucional en el marco del Modelo Integrado de Planeación y gestión para mejorar la prestación del servicio.</v>
      </c>
      <c r="I40" s="184" t="str">
        <f>VLOOKUP(F40,'Plantilla publicacion'!$A$3:$N$490,14,0)</f>
        <v>106-Cumplimiento de productos del PAI asociados a Fortalecer el Sistema Integral de Gestión Institucional para mejorar la prestación del servicio.</v>
      </c>
      <c r="J40" s="184" t="str">
        <f>VLOOKUP(F40,'Plantilla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0" s="184" t="str">
        <f>+'PAI 2025 GPS rempl2)'!J38</f>
        <v xml:space="preserve">PND - 5-31-5-b- Convergencia regional - Entidades públicas territoriales y nacionales fortalecidas </v>
      </c>
      <c r="L40" s="184" t="str">
        <f>+'PAI 2025 GPS rempl2)'!K38</f>
        <v>No</v>
      </c>
      <c r="M40" s="184" t="str">
        <f>+'PAI 2025 GPS rempl2)'!L38</f>
        <v>FUNCIONAMIENTO</v>
      </c>
      <c r="N40" s="184" t="str">
        <f>VLOOKUP(A40,'Plantilla publicacion'!$A$2:$E$491,5,0)</f>
        <v>Política de Gestión Estratégica del Talento Humano _DIMENSIÓN Talento humano</v>
      </c>
      <c r="O40" s="184" t="str">
        <f>IF(E40="Producto",VLOOKUP(F40,'Plantilla publicacion'!$A$3:$Q$490,16,0),"N/A")</f>
        <v>DECRETO 612</v>
      </c>
      <c r="P40" s="184" t="str">
        <f>+'PAI 2025 GPS rempl2)'!O38</f>
        <v>Plan de Seguridad y salud en el Trabajo SST, elaborado y ejecutado  (Informe semestral de la ejecución del plan)</v>
      </c>
      <c r="Q40" s="184">
        <f>+'PAI 2025 GPS rempl2)'!P38</f>
        <v>17</v>
      </c>
      <c r="R40" s="184">
        <f>+'PAI 2025 GPS rempl2)'!Q38</f>
        <v>100</v>
      </c>
      <c r="S40" s="184" t="str">
        <f>+'PAI 2025 GPS rempl2)'!R38</f>
        <v>Porcentual</v>
      </c>
      <c r="T40" s="184" t="str">
        <f>+'PAI 2025 GPS rempl2)'!S38</f>
        <v>% de Plan de  SST elaborado y ejecutado / 100% de plan de SST a elaborar y ejecutar</v>
      </c>
      <c r="U40" s="185">
        <f>+'PAI 2025 GPS rempl2)'!T38</f>
        <v>45670</v>
      </c>
      <c r="V40" s="185">
        <f>+'PAI 2025 GPS rempl2)'!U38</f>
        <v>46013</v>
      </c>
      <c r="W40" s="184" t="str">
        <f>+'PAI 2025 GPS rempl2)'!V38</f>
        <v>117-GRUPO DE TRABAJO DE DESARROLLO DE TALENTO HUMANO</v>
      </c>
    </row>
    <row r="41" spans="1:23 16384:16384" s="317" customFormat="1" ht="58.5" customHeight="1" x14ac:dyDescent="0.25">
      <c r="A41" s="314" t="s">
        <v>585</v>
      </c>
      <c r="B41" s="315" t="str">
        <f>VLOOKUP(A41,'Dimensión 1 - Talento Humano '!$B$10:$B$41,1,0)</f>
        <v>117.6.1</v>
      </c>
      <c r="C41" s="315" t="str">
        <f>+'PAI 2025 GPS rempl2)'!B39</f>
        <v>117-GRUPO DE TRABAJO DE DESARROLLO DE TALENTO HUMANO</v>
      </c>
      <c r="D41" s="315">
        <f>+'PAI 2025 GPS rempl2)'!C39</f>
        <v>0</v>
      </c>
      <c r="E41" s="315" t="str">
        <f>+'PAI 2025 GPS rempl2)'!D39</f>
        <v>Actividad propia</v>
      </c>
      <c r="F41" s="315" t="str">
        <f>+'PAI 2025 GPS rempl2)'!E39</f>
        <v>117.6.1</v>
      </c>
      <c r="G41" s="315" t="str">
        <f>+'PAI 2025 GPS rempl2)'!F39</f>
        <v>N/A</v>
      </c>
      <c r="H41" s="315">
        <f>VLOOKUP(A41,'Plantilla publicacion'!$A$3:$F$490,6,0)</f>
        <v>0</v>
      </c>
      <c r="I41" s="315">
        <f>VLOOKUP(F41,'Plantilla publicacion'!$A$3:$N$490,14,0)</f>
        <v>0</v>
      </c>
      <c r="J41" s="315">
        <f>VLOOKUP(F41,'Plantilla publicacion'!$A$3:$P$490,15,0)</f>
        <v>0</v>
      </c>
      <c r="K41" s="315" t="str">
        <f>+'PAI 2025 GPS rempl2)'!J39</f>
        <v>N/A</v>
      </c>
      <c r="L41" s="315" t="str">
        <f>+'PAI 2025 GPS rempl2)'!K39</f>
        <v>N/A</v>
      </c>
      <c r="M41" s="315" t="str">
        <f>+'PAI 2025 GPS rempl2)'!L39</f>
        <v>N/A</v>
      </c>
      <c r="N41" s="315" t="str">
        <f>+N40</f>
        <v>Política de Gestión Estratégica del Talento Humano _DIMENSIÓN Talento humano</v>
      </c>
      <c r="O41" s="315" t="str">
        <f>IF(E41="Producto",VLOOKUP(F41,'Plantilla publicacion'!$A$3:$Q$490,16,0),"N/A")</f>
        <v>N/A</v>
      </c>
      <c r="P41" s="315" t="str">
        <f>+'PAI 2025 GPS rempl2)'!O39</f>
        <v>Realizar la resolución de adopción del Plan de SST  (Resolución adoptando el Plan de SST-único entregable)</v>
      </c>
      <c r="Q41" s="315">
        <f>+'PAI 2025 GPS rempl2)'!P39</f>
        <v>30</v>
      </c>
      <c r="R41" s="315">
        <f>+'PAI 2025 GPS rempl2)'!Q39</f>
        <v>1</v>
      </c>
      <c r="S41" s="315" t="str">
        <f>+'PAI 2025 GPS rempl2)'!R39</f>
        <v>Porcentual</v>
      </c>
      <c r="T41" s="316" t="str">
        <f>+'PAI 2025 GPS rempl2)'!S39</f>
        <v>% de resoluciones de adopción SST  realizadas / 1% de resoluciones de adopción SST a realizar</v>
      </c>
      <c r="U41" s="316">
        <f>+'PAI 2025 GPS rempl2)'!T39</f>
        <v>45670</v>
      </c>
      <c r="V41" s="315">
        <f>+'PAI 2025 GPS rempl2)'!U39</f>
        <v>45688</v>
      </c>
      <c r="W41" s="317" t="str">
        <f>+'PAI 2025 GPS rempl2)'!V39</f>
        <v>117-GRUPO DE TRABAJO DE DESARROLLO DE TALENTO HUMANO</v>
      </c>
      <c r="XFD41" s="314"/>
    </row>
    <row r="42" spans="1:23 16384:16384" s="317" customFormat="1" ht="58.5" customHeight="1" x14ac:dyDescent="0.25">
      <c r="A42" s="314" t="s">
        <v>587</v>
      </c>
      <c r="B42" s="315" t="str">
        <f>VLOOKUP(A42,'Dimensión 1 - Talento Humano '!$B$10:$B$41,1,0)</f>
        <v>117.6.2</v>
      </c>
      <c r="C42" s="315" t="str">
        <f>+'PAI 2025 GPS rempl2)'!B40</f>
        <v>117-GRUPO DE TRABAJO DE DESARROLLO DE TALENTO HUMANO</v>
      </c>
      <c r="D42" s="315">
        <f>+'PAI 2025 GPS rempl2)'!C40</f>
        <v>0</v>
      </c>
      <c r="E42" s="315" t="str">
        <f>+'PAI 2025 GPS rempl2)'!D40</f>
        <v>Actividad propia</v>
      </c>
      <c r="F42" s="315" t="str">
        <f>+'PAI 2025 GPS rempl2)'!E40</f>
        <v>117.6.2</v>
      </c>
      <c r="G42" s="315" t="str">
        <f>+'PAI 2025 GPS rempl2)'!F40</f>
        <v>N/A</v>
      </c>
      <c r="H42" s="315">
        <f>VLOOKUP(A42,'Plantilla publicacion'!$A$3:$F$490,6,0)</f>
        <v>0</v>
      </c>
      <c r="I42" s="315">
        <f>VLOOKUP(F42,'Plantilla publicacion'!$A$3:$N$490,14,0)</f>
        <v>0</v>
      </c>
      <c r="J42" s="315">
        <f>VLOOKUP(F42,'Plantilla publicacion'!$A$3:$P$490,15,0)</f>
        <v>0</v>
      </c>
      <c r="K42" s="315" t="str">
        <f>+'PAI 2025 GPS rempl2)'!J40</f>
        <v>N/A</v>
      </c>
      <c r="L42" s="315" t="str">
        <f>+'PAI 2025 GPS rempl2)'!K40</f>
        <v>N/A</v>
      </c>
      <c r="M42" s="315" t="str">
        <f>+'PAI 2025 GPS rempl2)'!L40</f>
        <v>N/A</v>
      </c>
      <c r="N42" s="315" t="str">
        <f>+N41</f>
        <v>Política de Gestión Estratégica del Talento Humano _DIMENSIÓN Talento humano</v>
      </c>
      <c r="O42" s="315" t="str">
        <f>IF(E42="Producto",VLOOKUP(F42,'Plantilla publicacion'!$A$3:$Q$490,16,0),"N/A")</f>
        <v>N/A</v>
      </c>
      <c r="P42" s="315" t="str">
        <f>+'PAI 2025 GPS rempl2)'!O40</f>
        <v>Cumplir con la ejecución del plan de SST   (Captura  de publicación de actividades de Seguridad y Salud en el Trabajo, cuando aplique/ Listas de asistencia a actividades de Seguridad y Salud en el Trabajo, cuando aplique y informe semestral de las actividades realizadas)</v>
      </c>
      <c r="Q42" s="315">
        <f>+'PAI 2025 GPS rempl2)'!P40</f>
        <v>70</v>
      </c>
      <c r="R42" s="315">
        <f>+'PAI 2025 GPS rempl2)'!Q40</f>
        <v>100</v>
      </c>
      <c r="S42" s="315" t="str">
        <f>+'PAI 2025 GPS rempl2)'!R40</f>
        <v>Porcentual</v>
      </c>
      <c r="T42" s="316" t="str">
        <f>+'PAI 2025 GPS rempl2)'!S40</f>
        <v>% de ejecución del plan de SST cumplido / 100% de plan de SST a cumplir</v>
      </c>
      <c r="U42" s="316">
        <f>+'PAI 2025 GPS rempl2)'!T40</f>
        <v>45691</v>
      </c>
      <c r="V42" s="315">
        <f>+'PAI 2025 GPS rempl2)'!U40</f>
        <v>46013</v>
      </c>
      <c r="W42" s="317" t="str">
        <f>+'PAI 2025 GPS rempl2)'!V40</f>
        <v>117-GRUPO DE TRABAJO DE DESARROLLO DE TALENTO HUMANO</v>
      </c>
      <c r="XFD42" s="314"/>
    </row>
    <row r="43" spans="1:23 16384:16384" ht="58.5" customHeight="1" x14ac:dyDescent="0.25">
      <c r="A43" s="196" t="s">
        <v>590</v>
      </c>
      <c r="B43" s="186" t="str">
        <f>VLOOKUP(A43,'Dimensión 3-Gestión con Valor'!$B$10:$B$379,1,0)</f>
        <v>142.1</v>
      </c>
      <c r="C43" s="184" t="str">
        <f>+'PAI 2025 GPS rempl2)'!B41</f>
        <v>142-GRUPO DE TRABAJO DE SERVICIOS ADMINISTRATIVOS Y RECURSOS FÍSICOS</v>
      </c>
      <c r="D43" s="184">
        <f>+'PAI 2025 GPS rempl2)'!C41</f>
        <v>1</v>
      </c>
      <c r="E43" s="184" t="str">
        <f>+'PAI 2025 GPS rempl2)'!D41</f>
        <v>Producto</v>
      </c>
      <c r="F43" s="184" t="str">
        <f>+'PAI 2025 GPS rempl2)'!E41</f>
        <v>142.1</v>
      </c>
      <c r="G43" s="184" t="str">
        <f>+'PAI 2025 GPS rempl2)'!F41</f>
        <v>Innovador</v>
      </c>
      <c r="H43" s="184" t="str">
        <f>VLOOKUP(A43,'Plantilla publicacion'!$A$3:$F$490,6,0)</f>
        <v>60-Fortalecer el Sistema Integral de Gestión Institucional en el marco del Modelo Integrado de Planeación y gestión para mejorar la prestación del servicio.</v>
      </c>
      <c r="I43" s="184" t="str">
        <f>VLOOKUP(F43,'Plantilla publicacion'!$A$3:$N$490,14,0)</f>
        <v>106-Cumplimiento de productos del PAI asociados a Fortalecer el Sistema Integral de Gestión Institucional para mejorar la prestación del servicio.</v>
      </c>
      <c r="J43" s="184" t="str">
        <f>VLOOKUP(F43,'Plantilla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3" s="184" t="str">
        <f>+'PAI 2025 GPS rempl2)'!J41</f>
        <v xml:space="preserve">PND - 5-31-5-b- Convergencia regional - Entidades públicas territoriales y nacionales fortalecidas </v>
      </c>
      <c r="L43" s="184" t="str">
        <f>+'PAI 2025 GPS rempl2)'!K41</f>
        <v>No</v>
      </c>
      <c r="M43" s="184" t="str">
        <f>+'PAI 2025 GPS rempl2)'!L41</f>
        <v>FUNCIONAMIENTO</v>
      </c>
      <c r="N43" s="184" t="str">
        <f>VLOOKUP(A43,'Plantilla publicacion'!$A$2:$E$491,5,0)</f>
        <v>Política Fortalecimiento Organizacional y Simplificación de Procesos _DIMENSIÓN Gestión con Valores para Resultados</v>
      </c>
      <c r="O43" s="184">
        <f>IF(E43="Producto",VLOOKUP(F43,'Plantilla publicacion'!$A$3:$Q$490,16,0),"N/A")</f>
        <v>0</v>
      </c>
      <c r="P43" s="184" t="str">
        <f>+'PAI 2025 GPS rempl2)'!O41</f>
        <v>Estrategia para la reducción de emisiones, adaptación al cambio climático y la transición energética y la protección del medio ambiente, ejecutada (Informe final)</v>
      </c>
      <c r="Q43" s="184">
        <f>+'PAI 2025 GPS rempl2)'!P41</f>
        <v>100</v>
      </c>
      <c r="R43" s="184">
        <f>+'PAI 2025 GPS rempl2)'!Q41</f>
        <v>100</v>
      </c>
      <c r="S43" s="184" t="str">
        <f>+'PAI 2025 GPS rempl2)'!R41</f>
        <v>Porcentual</v>
      </c>
      <c r="T43" s="184" t="str">
        <f>+'PAI 2025 GPS rempl2)'!S41</f>
        <v>% de la estrategia ejecutada / 100% de la estrategia a ejecutar</v>
      </c>
      <c r="U43" s="185">
        <f>+'PAI 2025 GPS rempl2)'!T41</f>
        <v>45659</v>
      </c>
      <c r="V43" s="185">
        <f>+'PAI 2025 GPS rempl2)'!U41</f>
        <v>46013</v>
      </c>
      <c r="W43" s="184" t="str">
        <f>+'PAI 2025 GPS rempl2)'!V41</f>
        <v>142-GRUPO DE TRABAJO DE SERVICIOS ADMINISTRATIVOS Y RECURSOS FÍSICOS</v>
      </c>
    </row>
    <row r="44" spans="1:23 16384:16384" s="317" customFormat="1" ht="58.5" customHeight="1" x14ac:dyDescent="0.25">
      <c r="A44" s="314" t="s">
        <v>594</v>
      </c>
      <c r="B44" s="315" t="str">
        <f>VLOOKUP(A44,'Dimensión 3-Gestión con Valor'!$B$10:$B$379,1,0)</f>
        <v>142.1.1</v>
      </c>
      <c r="C44" s="315" t="str">
        <f>+'PAI 2025 GPS rempl2)'!B42</f>
        <v>142-GRUPO DE TRABAJO DE SERVICIOS ADMINISTRATIVOS Y RECURSOS FÍSICOS</v>
      </c>
      <c r="D44" s="315">
        <f>+'PAI 2025 GPS rempl2)'!C42</f>
        <v>1</v>
      </c>
      <c r="E44" s="315" t="str">
        <f>+'PAI 2025 GPS rempl2)'!D42</f>
        <v>Actividad propia</v>
      </c>
      <c r="F44" s="315" t="str">
        <f>+'PAI 2025 GPS rempl2)'!E42</f>
        <v>142.1.1</v>
      </c>
      <c r="G44" s="315" t="str">
        <f>+'PAI 2025 GPS rempl2)'!F42</f>
        <v>N/A</v>
      </c>
      <c r="H44" s="315">
        <f>VLOOKUP(A44,'Plantilla publicacion'!$A$3:$F$490,6,0)</f>
        <v>0</v>
      </c>
      <c r="I44" s="315">
        <f>VLOOKUP(F44,'Plantilla publicacion'!$A$3:$N$490,14,0)</f>
        <v>0</v>
      </c>
      <c r="J44" s="315">
        <f>VLOOKUP(F44,'Plantilla publicacion'!$A$3:$P$490,15,0)</f>
        <v>0</v>
      </c>
      <c r="K44" s="315" t="str">
        <f>+'PAI 2025 GPS rempl2)'!J42</f>
        <v>N/A</v>
      </c>
      <c r="L44" s="315" t="str">
        <f>+'PAI 2025 GPS rempl2)'!K42</f>
        <v>N/A</v>
      </c>
      <c r="M44" s="315" t="str">
        <f>+'PAI 2025 GPS rempl2)'!L42</f>
        <v>N/A</v>
      </c>
      <c r="N44" s="315" t="str">
        <f>+N43</f>
        <v>Política Fortalecimiento Organizacional y Simplificación de Procesos _DIMENSIÓN Gestión con Valores para Resultados</v>
      </c>
      <c r="O44" s="315" t="str">
        <f>IF(E44="Producto",VLOOKUP(F44,'Plantilla publicacion'!$A$3:$Q$490,16,0),"N/A")</f>
        <v>N/A</v>
      </c>
      <c r="P44" s="315" t="str">
        <f>+'PAI 2025 GPS rempl2)'!O42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Q44" s="315">
        <f>+'PAI 2025 GPS rempl2)'!P42</f>
        <v>25</v>
      </c>
      <c r="R44" s="315">
        <f>+'PAI 2025 GPS rempl2)'!Q42</f>
        <v>100</v>
      </c>
      <c r="S44" s="315" t="str">
        <f>+'PAI 2025 GPS rempl2)'!R42</f>
        <v>Porcentual</v>
      </c>
      <c r="T44" s="316" t="str">
        <f>+'PAI 2025 GPS rempl2)'!S42</f>
        <v>% de campañas de sensibilización ejecutadas / 100% de campañas  a ejecutar</v>
      </c>
      <c r="U44" s="316">
        <f>+'PAI 2025 GPS rempl2)'!T42</f>
        <v>45659</v>
      </c>
      <c r="V44" s="315">
        <f>+'PAI 2025 GPS rempl2)'!U42</f>
        <v>46013</v>
      </c>
      <c r="W44" s="317" t="str">
        <f>+'PAI 2025 GPS rempl2)'!V42</f>
        <v>142-GRUPO DE TRABAJO DE SERVICIOS ADMINISTRATIVOS Y RECURSOS FÍSICOS</v>
      </c>
      <c r="XFD44" s="314"/>
    </row>
    <row r="45" spans="1:23 16384:16384" s="317" customFormat="1" ht="58.5" customHeight="1" x14ac:dyDescent="0.25">
      <c r="A45" s="314" t="s">
        <v>596</v>
      </c>
      <c r="B45" s="315" t="str">
        <f>VLOOKUP(A45,'Dimensión 3-Gestión con Valor'!$B$10:$B$379,1,0)</f>
        <v>142.1.2</v>
      </c>
      <c r="C45" s="315" t="str">
        <f>+'PAI 2025 GPS rempl2)'!B43</f>
        <v>142-GRUPO DE TRABAJO DE SERVICIOS ADMINISTRATIVOS Y RECURSOS FÍSICOS</v>
      </c>
      <c r="D45" s="315">
        <f>+'PAI 2025 GPS rempl2)'!C43</f>
        <v>1</v>
      </c>
      <c r="E45" s="315" t="str">
        <f>+'PAI 2025 GPS rempl2)'!D43</f>
        <v>Actividad propia</v>
      </c>
      <c r="F45" s="315" t="str">
        <f>+'PAI 2025 GPS rempl2)'!E43</f>
        <v>142.1.2</v>
      </c>
      <c r="G45" s="315" t="str">
        <f>+'PAI 2025 GPS rempl2)'!F43</f>
        <v>N/A</v>
      </c>
      <c r="H45" s="315">
        <f>VLOOKUP(A45,'Plantilla publicacion'!$A$3:$F$490,6,0)</f>
        <v>0</v>
      </c>
      <c r="I45" s="315">
        <f>VLOOKUP(F45,'Plantilla publicacion'!$A$3:$N$490,14,0)</f>
        <v>0</v>
      </c>
      <c r="J45" s="315">
        <f>VLOOKUP(F45,'Plantilla publicacion'!$A$3:$P$490,15,0)</f>
        <v>0</v>
      </c>
      <c r="K45" s="315" t="str">
        <f>+'PAI 2025 GPS rempl2)'!J43</f>
        <v>N/A</v>
      </c>
      <c r="L45" s="315" t="str">
        <f>+'PAI 2025 GPS rempl2)'!K43</f>
        <v>N/A</v>
      </c>
      <c r="M45" s="315" t="str">
        <f>+'PAI 2025 GPS rempl2)'!L43</f>
        <v>N/A</v>
      </c>
      <c r="N45" s="315" t="str">
        <f>+N44</f>
        <v>Política Fortalecimiento Organizacional y Simplificación de Procesos _DIMENSIÓN Gestión con Valores para Resultados</v>
      </c>
      <c r="O45" s="315" t="str">
        <f>IF(E45="Producto",VLOOKUP(F45,'Plantilla publicacion'!$A$3:$Q$490,16,0),"N/A")</f>
        <v>N/A</v>
      </c>
      <c r="P45" s="315" t="str">
        <f>+'PAI 2025 GPS rempl2)'!O43</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Q45" s="315">
        <f>+'PAI 2025 GPS rempl2)'!P43</f>
        <v>25</v>
      </c>
      <c r="R45" s="315">
        <f>+'PAI 2025 GPS rempl2)'!Q43</f>
        <v>100</v>
      </c>
      <c r="S45" s="315" t="str">
        <f>+'PAI 2025 GPS rempl2)'!R43</f>
        <v>Porcentual</v>
      </c>
      <c r="T45" s="316" t="str">
        <f>+'PAI 2025 GPS rempl2)'!S43</f>
        <v>% de actividades para implementar las medidas ejecutadas / 100% de actividades para implementar las medidas  a ejecutar</v>
      </c>
      <c r="U45" s="316">
        <f>+'PAI 2025 GPS rempl2)'!T43</f>
        <v>45659</v>
      </c>
      <c r="V45" s="315">
        <f>+'PAI 2025 GPS rempl2)'!U43</f>
        <v>46013</v>
      </c>
      <c r="W45" s="317" t="str">
        <f>+'PAI 2025 GPS rempl2)'!V43</f>
        <v>142-GRUPO DE TRABAJO DE SERVICIOS ADMINISTRATIVOS Y RECURSOS FÍSICOS</v>
      </c>
      <c r="XFD45" s="314"/>
    </row>
    <row r="46" spans="1:23 16384:16384" s="317" customFormat="1" ht="58.5" customHeight="1" x14ac:dyDescent="0.25">
      <c r="A46" s="314" t="s">
        <v>598</v>
      </c>
      <c r="B46" s="315" t="str">
        <f>VLOOKUP(A46,'Dimensión 3-Gestión con Valor'!$B$10:$B$379,1,0)</f>
        <v>142.1.3</v>
      </c>
      <c r="C46" s="315" t="str">
        <f>+'PAI 2025 GPS rempl2)'!B44</f>
        <v>142-GRUPO DE TRABAJO DE SERVICIOS ADMINISTRATIVOS Y RECURSOS FÍSICOS</v>
      </c>
      <c r="D46" s="315">
        <f>+'PAI 2025 GPS rempl2)'!C44</f>
        <v>1</v>
      </c>
      <c r="E46" s="315" t="str">
        <f>+'PAI 2025 GPS rempl2)'!D44</f>
        <v>Actividad propia</v>
      </c>
      <c r="F46" s="315" t="str">
        <f>+'PAI 2025 GPS rempl2)'!E44</f>
        <v>142.1.3</v>
      </c>
      <c r="G46" s="315" t="str">
        <f>+'PAI 2025 GPS rempl2)'!F44</f>
        <v>N/A</v>
      </c>
      <c r="H46" s="315">
        <f>VLOOKUP(A46,'Plantilla publicacion'!$A$3:$F$490,6,0)</f>
        <v>0</v>
      </c>
      <c r="I46" s="315">
        <f>VLOOKUP(F46,'Plantilla publicacion'!$A$3:$N$490,14,0)</f>
        <v>0</v>
      </c>
      <c r="J46" s="315">
        <f>VLOOKUP(F46,'Plantilla publicacion'!$A$3:$P$490,15,0)</f>
        <v>0</v>
      </c>
      <c r="K46" s="315" t="str">
        <f>+'PAI 2025 GPS rempl2)'!J44</f>
        <v>N/A</v>
      </c>
      <c r="L46" s="315" t="str">
        <f>+'PAI 2025 GPS rempl2)'!K44</f>
        <v>N/A</v>
      </c>
      <c r="M46" s="315" t="str">
        <f>+'PAI 2025 GPS rempl2)'!L44</f>
        <v>N/A</v>
      </c>
      <c r="N46" s="315" t="str">
        <f>+N45</f>
        <v>Política Fortalecimiento Organizacional y Simplificación de Procesos _DIMENSIÓN Gestión con Valores para Resultados</v>
      </c>
      <c r="O46" s="315" t="str">
        <f>IF(E46="Producto",VLOOKUP(F46,'Plantilla publicacion'!$A$3:$Q$490,16,0),"N/A")</f>
        <v>N/A</v>
      </c>
      <c r="P46" s="315" t="str">
        <f>+'PAI 2025 GPS rempl2)'!O44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Q46" s="315">
        <f>+'PAI 2025 GPS rempl2)'!P44</f>
        <v>10</v>
      </c>
      <c r="R46" s="315">
        <f>+'PAI 2025 GPS rempl2)'!Q44</f>
        <v>1</v>
      </c>
      <c r="S46" s="315" t="str">
        <f>+'PAI 2025 GPS rempl2)'!R44</f>
        <v>Númerica</v>
      </c>
      <c r="T46" s="316" t="str">
        <f>+'PAI 2025 GPS rempl2)'!S44</f>
        <v># de Infome elaborado / 1 Informe a elaborar</v>
      </c>
      <c r="U46" s="316">
        <f>+'PAI 2025 GPS rempl2)'!T44</f>
        <v>45717</v>
      </c>
      <c r="V46" s="315">
        <f>+'PAI 2025 GPS rempl2)'!U44</f>
        <v>45839</v>
      </c>
      <c r="W46" s="317" t="str">
        <f>+'PAI 2025 GPS rempl2)'!V44</f>
        <v>142-GRUPO DE TRABAJO DE SERVICIOS ADMINISTRATIVOS Y RECURSOS FÍSICOS</v>
      </c>
      <c r="XFD46" s="314"/>
    </row>
    <row r="47" spans="1:23 16384:16384" s="317" customFormat="1" ht="58.5" customHeight="1" x14ac:dyDescent="0.25">
      <c r="A47" s="314" t="s">
        <v>600</v>
      </c>
      <c r="B47" s="315" t="str">
        <f>VLOOKUP(A47,'Dimensión 3-Gestión con Valor'!$B$10:$B$379,1,0)</f>
        <v>142.1.4</v>
      </c>
      <c r="C47" s="315" t="str">
        <f>+'PAI 2025 GPS rempl2)'!B45</f>
        <v>142-GRUPO DE TRABAJO DE SERVICIOS ADMINISTRATIVOS Y RECURSOS FÍSICOS</v>
      </c>
      <c r="D47" s="315">
        <f>+'PAI 2025 GPS rempl2)'!C45</f>
        <v>1</v>
      </c>
      <c r="E47" s="315" t="str">
        <f>+'PAI 2025 GPS rempl2)'!D45</f>
        <v>Actividad propia</v>
      </c>
      <c r="F47" s="315" t="str">
        <f>+'PAI 2025 GPS rempl2)'!E45</f>
        <v>142.1.4</v>
      </c>
      <c r="G47" s="315" t="str">
        <f>+'PAI 2025 GPS rempl2)'!F45</f>
        <v>N/A</v>
      </c>
      <c r="H47" s="315">
        <f>VLOOKUP(A47,'Plantilla publicacion'!$A$3:$F$490,6,0)</f>
        <v>0</v>
      </c>
      <c r="I47" s="315">
        <f>VLOOKUP(F47,'Plantilla publicacion'!$A$3:$N$490,14,0)</f>
        <v>0</v>
      </c>
      <c r="J47" s="315">
        <f>VLOOKUP(F47,'Plantilla publicacion'!$A$3:$P$490,15,0)</f>
        <v>0</v>
      </c>
      <c r="K47" s="315" t="str">
        <f>+'PAI 2025 GPS rempl2)'!J45</f>
        <v>N/A</v>
      </c>
      <c r="L47" s="315" t="str">
        <f>+'PAI 2025 GPS rempl2)'!K45</f>
        <v>N/A</v>
      </c>
      <c r="M47" s="315" t="str">
        <f>+'PAI 2025 GPS rempl2)'!L45</f>
        <v>N/A</v>
      </c>
      <c r="N47" s="315" t="str">
        <f>+N46</f>
        <v>Política Fortalecimiento Organizacional y Simplificación de Procesos _DIMENSIÓN Gestión con Valores para Resultados</v>
      </c>
      <c r="O47" s="315" t="str">
        <f>IF(E47="Producto",VLOOKUP(F47,'Plantilla publicacion'!$A$3:$Q$490,16,0),"N/A")</f>
        <v>N/A</v>
      </c>
      <c r="P47" s="315" t="str">
        <f>+'PAI 2025 GPS rempl2)'!O45</f>
        <v>Elaborar matriz que permita identificar los aspectos más significativos y ejecutar las alternativas que conlleven a reducir los impactos ambientales de la SIC. (Matriz de aspectos ambientales)</v>
      </c>
      <c r="Q47" s="315">
        <f>+'PAI 2025 GPS rempl2)'!P45</f>
        <v>20</v>
      </c>
      <c r="R47" s="315">
        <f>+'PAI 2025 GPS rempl2)'!Q45</f>
        <v>1</v>
      </c>
      <c r="S47" s="315" t="str">
        <f>+'PAI 2025 GPS rempl2)'!R45</f>
        <v>Númerica</v>
      </c>
      <c r="T47" s="316" t="str">
        <f>+'PAI 2025 GPS rempl2)'!S45</f>
        <v># de Matriz de aspectos ambientales elaborada / 1 Matriz de aspectos ambientales a elaborqar</v>
      </c>
      <c r="U47" s="316">
        <f>+'PAI 2025 GPS rempl2)'!T45</f>
        <v>45779</v>
      </c>
      <c r="V47" s="315">
        <f>+'PAI 2025 GPS rempl2)'!U45</f>
        <v>45835</v>
      </c>
      <c r="W47" s="317" t="str">
        <f>+'PAI 2025 GPS rempl2)'!V45</f>
        <v>142-GRUPO DE TRABAJO DE SERVICIOS ADMINISTRATIVOS Y RECURSOS FÍSICOS</v>
      </c>
      <c r="XFD47" s="314"/>
    </row>
    <row r="48" spans="1:23 16384:16384" s="317" customFormat="1" ht="58.5" customHeight="1" x14ac:dyDescent="0.25">
      <c r="A48" s="314" t="s">
        <v>602</v>
      </c>
      <c r="B48" s="315" t="str">
        <f>VLOOKUP(A48,'Dimensión 3-Gestión con Valor'!$B$10:$B$379,1,0)</f>
        <v>142.1.5</v>
      </c>
      <c r="C48" s="315" t="str">
        <f>+'PAI 2025 GPS rempl2)'!B46</f>
        <v>142-GRUPO DE TRABAJO DE SERVICIOS ADMINISTRATIVOS Y RECURSOS FÍSICOS</v>
      </c>
      <c r="D48" s="315">
        <f>+'PAI 2025 GPS rempl2)'!C46</f>
        <v>1</v>
      </c>
      <c r="E48" s="315" t="str">
        <f>+'PAI 2025 GPS rempl2)'!D46</f>
        <v>Actividad propia</v>
      </c>
      <c r="F48" s="315" t="str">
        <f>+'PAI 2025 GPS rempl2)'!E46</f>
        <v>142.1.5</v>
      </c>
      <c r="G48" s="315" t="str">
        <f>+'PAI 2025 GPS rempl2)'!F46</f>
        <v>N/A</v>
      </c>
      <c r="H48" s="315">
        <f>VLOOKUP(A48,'Plantilla publicacion'!$A$3:$F$490,6,0)</f>
        <v>0</v>
      </c>
      <c r="I48" s="315">
        <f>VLOOKUP(F48,'Plantilla publicacion'!$A$3:$N$490,14,0)</f>
        <v>0</v>
      </c>
      <c r="J48" s="315">
        <f>VLOOKUP(F48,'Plantilla publicacion'!$A$3:$P$490,15,0)</f>
        <v>0</v>
      </c>
      <c r="K48" s="315" t="str">
        <f>+'PAI 2025 GPS rempl2)'!J46</f>
        <v>N/A</v>
      </c>
      <c r="L48" s="315" t="str">
        <f>+'PAI 2025 GPS rempl2)'!K46</f>
        <v>N/A</v>
      </c>
      <c r="M48" s="315" t="str">
        <f>+'PAI 2025 GPS rempl2)'!L46</f>
        <v>N/A</v>
      </c>
      <c r="N48" s="315" t="str">
        <f>+N47</f>
        <v>Política Fortalecimiento Organizacional y Simplificación de Procesos _DIMENSIÓN Gestión con Valores para Resultados</v>
      </c>
      <c r="O48" s="315" t="str">
        <f>IF(E48="Producto",VLOOKUP(F48,'Plantilla publicacion'!$A$3:$Q$490,16,0),"N/A")</f>
        <v>N/A</v>
      </c>
      <c r="P48" s="315" t="str">
        <f>+'PAI 2025 GPS rempl2)'!O46</f>
        <v>Certificar el cumplimiento de la ISO 14001  (Certificación de 1ra recertificación ISO 14001:2015) Reporte y/o informe final de auditoría de 1ra recertificación ISO 14001:2015)</v>
      </c>
      <c r="Q48" s="315">
        <f>+'PAI 2025 GPS rempl2)'!P46</f>
        <v>20</v>
      </c>
      <c r="R48" s="315">
        <f>+'PAI 2025 GPS rempl2)'!Q46</f>
        <v>1</v>
      </c>
      <c r="S48" s="315" t="str">
        <f>+'PAI 2025 GPS rempl2)'!R46</f>
        <v>Númerica</v>
      </c>
      <c r="T48" s="316" t="str">
        <f>+'PAI 2025 GPS rempl2)'!S46</f>
        <v># de recertificaciones y seguimientos a la norma ISO 14001-2015 realizada / 1 recertificaciones y seguimientos a la norma ISO 14001-2015  a realizar</v>
      </c>
      <c r="U48" s="316">
        <f>+'PAI 2025 GPS rempl2)'!T46</f>
        <v>45931</v>
      </c>
      <c r="V48" s="315">
        <f>+'PAI 2025 GPS rempl2)'!U46</f>
        <v>46013</v>
      </c>
      <c r="W48" s="317" t="str">
        <f>+'PAI 2025 GPS rempl2)'!V46</f>
        <v>142-GRUPO DE TRABAJO DE SERVICIOS ADMINISTRATIVOS Y RECURSOS FÍSICOS</v>
      </c>
      <c r="XFD48" s="314"/>
    </row>
    <row r="49" spans="1:23 16384:16384" ht="58.5" customHeight="1" x14ac:dyDescent="0.25">
      <c r="A49" s="196" t="s">
        <v>605</v>
      </c>
      <c r="B49" s="186" t="str">
        <f>VLOOKUP(A49,'Dimensión 3-Gestión con Valor'!$B$10:$B$379,1,0)</f>
        <v>73.1</v>
      </c>
      <c r="C49" s="184" t="str">
        <f>+'PAI 2025 GPS rempl2)'!B47</f>
        <v>73-GRUPO DE TRABAJO DE COMUNICACION</v>
      </c>
      <c r="D49" s="184">
        <f>+'PAI 2025 GPS rempl2)'!C47</f>
        <v>1</v>
      </c>
      <c r="E49" s="184" t="str">
        <f>+'PAI 2025 GPS rempl2)'!D47</f>
        <v>Producto</v>
      </c>
      <c r="F49" s="184" t="str">
        <f>+'PAI 2025 GPS rempl2)'!E47</f>
        <v>73.1</v>
      </c>
      <c r="G49" s="184" t="str">
        <f>+'PAI 2025 GPS rempl2)'!F47</f>
        <v>Operativo</v>
      </c>
      <c r="H49" s="184" t="str">
        <f>VLOOKUP(A49,'Plantilla publicacion'!$A$3:$F$490,6,0)</f>
        <v>56-Fortalecer la gestión de la información, el conocimiento y la innovación para optimizar la capacidad institucional</v>
      </c>
      <c r="I49" s="184" t="str">
        <f>VLOOKUP(F49,'Plantilla publicacion'!$A$3:$N$490,14,0)</f>
        <v>102-Cumplimiento de productos del PAI asociados a Fortalecer la gestión de la información, el conocimiento y la innovación para optimizar la capacidad institucional</v>
      </c>
      <c r="J49" s="184" t="str">
        <f>VLOOKUP(F49,'Plantilla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9" s="184" t="str">
        <f>+'PAI 2025 GPS rempl2)'!J47</f>
        <v xml:space="preserve">PND - 5-31-5-b- Convergencia regional - Entidades públicas territoriales y nacionales fortalecidas </v>
      </c>
      <c r="L49" s="184" t="str">
        <f>+'PAI 2025 GPS rempl2)'!K47</f>
        <v>No</v>
      </c>
      <c r="M49" s="184" t="str">
        <f>+'PAI 2025 GPS rempl2)'!L47</f>
        <v>C-3599-0200-0005-53105b</v>
      </c>
      <c r="N49" s="184" t="str">
        <f>VLOOKUP(A49,'Plantilla publicacion'!$A$2:$E$491,5,0)</f>
        <v>Política Transparencia, acceso a la información pública y lucha contra la corrupción _DIMENSIÓN Gestión con Valores para Resultados</v>
      </c>
      <c r="O49" s="184" t="str">
        <f>IF(E49="Producto",VLOOKUP(F49,'Plantilla publicacion'!$A$3:$Q$490,16,0),"N/A")</f>
        <v>PES_20230249 / PEI_25</v>
      </c>
      <c r="P49" s="184" t="str">
        <f>+'PAI 2025 GPS rempl2)'!O47</f>
        <v>SIC alineada a la directriz de manejo de imágen y plan de medios de la Presidencia de la República, realizada. (Informe de contenidos producidos)</v>
      </c>
      <c r="Q49" s="184">
        <f>+'PAI 2025 GPS rempl2)'!P47</f>
        <v>30</v>
      </c>
      <c r="R49" s="184">
        <f>+'PAI 2025 GPS rempl2)'!Q47</f>
        <v>100</v>
      </c>
      <c r="S49" s="184" t="str">
        <f>+'PAI 2025 GPS rempl2)'!R47</f>
        <v>Porcentual</v>
      </c>
      <c r="T49" s="184" t="str">
        <f>+'PAI 2025 GPS rempl2)'!S47</f>
        <v>% de manejo de imagen y  plan de medios de la presidencia de la republica realizada / 100% de manejo de imagen y  plan de medios de la presidencia de la republica a realizar</v>
      </c>
      <c r="U49" s="185">
        <f>+'PAI 2025 GPS rempl2)'!T47</f>
        <v>45691</v>
      </c>
      <c r="V49" s="185">
        <f>+'PAI 2025 GPS rempl2)'!U47</f>
        <v>46022</v>
      </c>
      <c r="W49" s="184" t="str">
        <f>+'PAI 2025 GPS rempl2)'!V47</f>
        <v>73-GRUPO DE TRABAJO DE COMUNICACION</v>
      </c>
    </row>
    <row r="50" spans="1:23 16384:16384" s="317" customFormat="1" ht="58.5" customHeight="1" x14ac:dyDescent="0.25">
      <c r="A50" s="314" t="s">
        <v>608</v>
      </c>
      <c r="B50" s="315" t="str">
        <f>VLOOKUP(A50,'Dimensión 3-Gestión con Valor'!$B$10:$B$379,1,0)</f>
        <v>73.1.1</v>
      </c>
      <c r="C50" s="315" t="str">
        <f>+'PAI 2025 GPS rempl2)'!B48</f>
        <v>73-GRUPO DE TRABAJO DE COMUNICACION</v>
      </c>
      <c r="D50" s="315">
        <f>+'PAI 2025 GPS rempl2)'!C48</f>
        <v>1</v>
      </c>
      <c r="E50" s="315" t="str">
        <f>+'PAI 2025 GPS rempl2)'!D48</f>
        <v>Actividad propia</v>
      </c>
      <c r="F50" s="315" t="str">
        <f>+'PAI 2025 GPS rempl2)'!E48</f>
        <v>73.1.1</v>
      </c>
      <c r="G50" s="315" t="str">
        <f>+'PAI 2025 GPS rempl2)'!F48</f>
        <v>N/A</v>
      </c>
      <c r="H50" s="315">
        <f>VLOOKUP(A50,'Plantilla publicacion'!$A$3:$F$490,6,0)</f>
        <v>0</v>
      </c>
      <c r="I50" s="315">
        <f>VLOOKUP(F50,'Plantilla publicacion'!$A$3:$N$490,14,0)</f>
        <v>0</v>
      </c>
      <c r="J50" s="315">
        <f>VLOOKUP(F50,'Plantilla publicacion'!$A$3:$P$490,15,0)</f>
        <v>0</v>
      </c>
      <c r="K50" s="315" t="str">
        <f>+'PAI 2025 GPS rempl2)'!J48</f>
        <v>N/A</v>
      </c>
      <c r="L50" s="315" t="str">
        <f>+'PAI 2025 GPS rempl2)'!K48</f>
        <v>N/A</v>
      </c>
      <c r="M50" s="315" t="str">
        <f>+'PAI 2025 GPS rempl2)'!L48</f>
        <v>N/A</v>
      </c>
      <c r="N50" s="315" t="str">
        <f>+N49</f>
        <v>Política Transparencia, acceso a la información pública y lucha contra la corrupción _DIMENSIÓN Gestión con Valores para Resultados</v>
      </c>
      <c r="O50" s="315" t="str">
        <f>IF(E50="Producto",VLOOKUP(F50,'Plantilla publicacion'!$A$3:$Q$490,16,0),"N/A")</f>
        <v>N/A</v>
      </c>
      <c r="P50" s="315" t="str">
        <f>+'PAI 2025 GPS rempl2)'!O48</f>
        <v>Producir los boletines, foto noticias, videos y/o ruedas de prensa de conformidad con la directriz de Presidencia sobre el manejo de imágen (Documento con evidencias)</v>
      </c>
      <c r="Q50" s="315">
        <f>+'PAI 2025 GPS rempl2)'!P48</f>
        <v>80</v>
      </c>
      <c r="R50" s="315">
        <f>+'PAI 2025 GPS rempl2)'!Q48</f>
        <v>100</v>
      </c>
      <c r="S50" s="315" t="str">
        <f>+'PAI 2025 GPS rempl2)'!R48</f>
        <v>Porcentual</v>
      </c>
      <c r="T50" s="316" t="str">
        <f>+'PAI 2025 GPS rempl2)'!S48</f>
        <v>% de boletines, foto noticias, videos y ruedas de prensa  de conformidad con la directriz de presidencia producidos / 100% de boletines, foto noticias, videos y ruedas de prensa a producir</v>
      </c>
      <c r="U50" s="316">
        <f>+'PAI 2025 GPS rempl2)'!T48</f>
        <v>45691</v>
      </c>
      <c r="V50" s="315">
        <f>+'PAI 2025 GPS rempl2)'!U48</f>
        <v>46022</v>
      </c>
      <c r="W50" s="317" t="str">
        <f>+'PAI 2025 GPS rempl2)'!V48</f>
        <v>73-GRUPO DE TRABAJO DE COMUNICACION</v>
      </c>
      <c r="XFD50" s="314"/>
    </row>
    <row r="51" spans="1:23 16384:16384" s="317" customFormat="1" ht="58.5" customHeight="1" x14ac:dyDescent="0.25">
      <c r="A51" s="314" t="s">
        <v>610</v>
      </c>
      <c r="B51" s="315" t="str">
        <f>VLOOKUP(A51,'Dimensión 3-Gestión con Valor'!$B$10:$B$379,1,0)</f>
        <v>73.1.2</v>
      </c>
      <c r="C51" s="315" t="str">
        <f>+'PAI 2025 GPS rempl2)'!B49</f>
        <v>73-GRUPO DE TRABAJO DE COMUNICACION</v>
      </c>
      <c r="D51" s="315">
        <f>+'PAI 2025 GPS rempl2)'!C49</f>
        <v>1</v>
      </c>
      <c r="E51" s="315" t="str">
        <f>+'PAI 2025 GPS rempl2)'!D49</f>
        <v>Actividad propia</v>
      </c>
      <c r="F51" s="315" t="str">
        <f>+'PAI 2025 GPS rempl2)'!E49</f>
        <v>73.1.2</v>
      </c>
      <c r="G51" s="315" t="str">
        <f>+'PAI 2025 GPS rempl2)'!F49</f>
        <v>N/A</v>
      </c>
      <c r="H51" s="315">
        <f>VLOOKUP(A51,'Plantilla publicacion'!$A$3:$F$490,6,0)</f>
        <v>0</v>
      </c>
      <c r="I51" s="315">
        <f>VLOOKUP(F51,'Plantilla publicacion'!$A$3:$N$490,14,0)</f>
        <v>0</v>
      </c>
      <c r="J51" s="315">
        <f>VLOOKUP(F51,'Plantilla publicacion'!$A$3:$P$490,15,0)</f>
        <v>0</v>
      </c>
      <c r="K51" s="315" t="str">
        <f>+'PAI 2025 GPS rempl2)'!J49</f>
        <v>N/A</v>
      </c>
      <c r="L51" s="315" t="str">
        <f>+'PAI 2025 GPS rempl2)'!K49</f>
        <v>N/A</v>
      </c>
      <c r="M51" s="315" t="str">
        <f>+'PAI 2025 GPS rempl2)'!L49</f>
        <v>N/A</v>
      </c>
      <c r="N51" s="315" t="str">
        <f>+N50</f>
        <v>Política Transparencia, acceso a la información pública y lucha contra la corrupción _DIMENSIÓN Gestión con Valores para Resultados</v>
      </c>
      <c r="O51" s="315" t="str">
        <f>IF(E51="Producto",VLOOKUP(F51,'Plantilla publicacion'!$A$3:$Q$490,16,0),"N/A")</f>
        <v>N/A</v>
      </c>
      <c r="P51" s="315" t="str">
        <f>+'PAI 2025 GPS rempl2)'!O49</f>
        <v>Consolidar el informe final de los contenidos producidos por la SIC respecto a la directriz de manejo de imagen del gobierno nacional. (Informe consoldiado de los contenidos producidos)</v>
      </c>
      <c r="Q51" s="315">
        <f>+'PAI 2025 GPS rempl2)'!P49</f>
        <v>20</v>
      </c>
      <c r="R51" s="315">
        <f>+'PAI 2025 GPS rempl2)'!Q49</f>
        <v>100</v>
      </c>
      <c r="S51" s="315" t="str">
        <f>+'PAI 2025 GPS rempl2)'!R49</f>
        <v>Porcentual</v>
      </c>
      <c r="T51" s="316" t="str">
        <f>+'PAI 2025 GPS rempl2)'!S49</f>
        <v>% de informes finales de los contenidos producidos elaborados / 100% de informes finales de los contenidos producidos a elaborar</v>
      </c>
      <c r="U51" s="316">
        <f>+'PAI 2025 GPS rempl2)'!T49</f>
        <v>45993</v>
      </c>
      <c r="V51" s="315">
        <f>+'PAI 2025 GPS rempl2)'!U49</f>
        <v>46022</v>
      </c>
      <c r="W51" s="317" t="str">
        <f>+'PAI 2025 GPS rempl2)'!V49</f>
        <v>73-GRUPO DE TRABAJO DE COMUNICACION</v>
      </c>
      <c r="XFD51" s="314"/>
    </row>
    <row r="52" spans="1:23 16384:16384" ht="58.5" customHeight="1" x14ac:dyDescent="0.25">
      <c r="A52" s="196" t="s">
        <v>612</v>
      </c>
      <c r="B52" s="186" t="str">
        <f>VLOOKUP(A52,'Dimensión 3-Gestión con Valor'!$B$10:$B$379,1,0)</f>
        <v>73.2</v>
      </c>
      <c r="C52" s="184" t="str">
        <f>+'PAI 2025 GPS rempl2)'!B50</f>
        <v>73-GRUPO DE TRABAJO DE COMUNICACION</v>
      </c>
      <c r="D52" s="184">
        <f>+'PAI 2025 GPS rempl2)'!C50</f>
        <v>1</v>
      </c>
      <c r="E52" s="184" t="str">
        <f>+'PAI 2025 GPS rempl2)'!D50</f>
        <v>Producto</v>
      </c>
      <c r="F52" s="184" t="str">
        <f>+'PAI 2025 GPS rempl2)'!E50</f>
        <v>73.2</v>
      </c>
      <c r="G52" s="184" t="str">
        <f>+'PAI 2025 GPS rempl2)'!F50</f>
        <v>Operativo</v>
      </c>
      <c r="H52" s="184" t="str">
        <f>VLOOKUP(A52,'Plantilla publicacion'!$A$3:$F$490,6,0)</f>
        <v>56-Fortalecer la gestión de la información, el conocimiento y la innovación para optimizar la capacidad institucional</v>
      </c>
      <c r="I52" s="184" t="str">
        <f>VLOOKUP(F52,'Plantilla publicacion'!$A$3:$N$490,14,0)</f>
        <v>102-Cumplimiento de productos del PAI asociados a Fortalecer la gestión de la información, el conocimiento y la innovación para optimizar la capacidad institucional</v>
      </c>
      <c r="J52" s="184" t="str">
        <f>VLOOKUP(F52,'Plantilla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52" s="184" t="str">
        <f>+'PAI 2025 GPS rempl2)'!J50</f>
        <v xml:space="preserve">PND - 5-31-5-b- Convergencia regional - Entidades públicas territoriales y nacionales fortalecidas </v>
      </c>
      <c r="L52" s="184" t="str">
        <f>+'PAI 2025 GPS rempl2)'!K50</f>
        <v>Si</v>
      </c>
      <c r="M52" s="184" t="str">
        <f>+'PAI 2025 GPS rempl2)'!L50</f>
        <v>C-3599-0200-0005-53105b</v>
      </c>
      <c r="N52" s="184" t="str">
        <f>VLOOKUP(A52,'Plantilla publicacion'!$A$2:$E$491,5,0)</f>
        <v>Política Transparencia, acceso a la información pública y lucha contra la corrupción _DIMENSIÓN Gestión con Valores para Resultados</v>
      </c>
      <c r="O52" s="184">
        <f>IF(E52="Producto",VLOOKUP(F52,'Plantilla publicacion'!$A$3:$Q$490,16,0),"N/A")</f>
        <v>0</v>
      </c>
      <c r="P52" s="184" t="str">
        <f>+'PAI 2025 GPS rempl2)'!O50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Q52" s="184">
        <f>+'PAI 2025 GPS rempl2)'!P50</f>
        <v>20</v>
      </c>
      <c r="R52" s="184">
        <f>+'PAI 2025 GPS rempl2)'!Q50</f>
        <v>100</v>
      </c>
      <c r="S52" s="184" t="str">
        <f>+'PAI 2025 GPS rempl2)'!R50</f>
        <v>Porcentual</v>
      </c>
      <c r="T52" s="184" t="str">
        <f>+'PAI 2025 GPS rempl2)'!S50</f>
        <v>% de avance logrado plan de trabajo / 100% de avance propuesto plan de trabajo</v>
      </c>
      <c r="U52" s="185">
        <f>+'PAI 2025 GPS rempl2)'!T50</f>
        <v>45691</v>
      </c>
      <c r="V52" s="185">
        <f>+'PAI 2025 GPS rempl2)'!U50</f>
        <v>46003</v>
      </c>
      <c r="W52" s="184" t="str">
        <f>+'PAI 2025 GPS rempl2)'!V50</f>
        <v>100-SECRETARIA GENERAL;
73-GRUPO DE TRABAJO DE COMUNICACION</v>
      </c>
    </row>
    <row r="53" spans="1:23 16384:16384" s="317" customFormat="1" ht="58.5" customHeight="1" x14ac:dyDescent="0.25">
      <c r="A53" s="314" t="s">
        <v>614</v>
      </c>
      <c r="B53" s="315" t="str">
        <f>VLOOKUP(A53,'Dimensión 3-Gestión con Valor'!$B$10:$B$379,1,0)</f>
        <v>73.2.1</v>
      </c>
      <c r="C53" s="315" t="str">
        <f>+'PAI 2025 GPS rempl2)'!B51</f>
        <v>73-GRUPO DE TRABAJO DE COMUNICACION</v>
      </c>
      <c r="D53" s="315">
        <f>+'PAI 2025 GPS rempl2)'!C51</f>
        <v>1</v>
      </c>
      <c r="E53" s="315" t="str">
        <f>+'PAI 2025 GPS rempl2)'!D51</f>
        <v>Actividad propia</v>
      </c>
      <c r="F53" s="315" t="str">
        <f>+'PAI 2025 GPS rempl2)'!E51</f>
        <v>73.2.1</v>
      </c>
      <c r="G53" s="315" t="str">
        <f>+'PAI 2025 GPS rempl2)'!F51</f>
        <v>N/A</v>
      </c>
      <c r="H53" s="315">
        <f>VLOOKUP(A53,'Plantilla publicacion'!$A$3:$F$490,6,0)</f>
        <v>0</v>
      </c>
      <c r="I53" s="315">
        <f>VLOOKUP(F53,'Plantilla publicacion'!$A$3:$N$490,14,0)</f>
        <v>0</v>
      </c>
      <c r="J53" s="315">
        <f>VLOOKUP(F53,'Plantilla publicacion'!$A$3:$P$490,15,0)</f>
        <v>0</v>
      </c>
      <c r="K53" s="315" t="str">
        <f>+'PAI 2025 GPS rempl2)'!J51</f>
        <v>N/A</v>
      </c>
      <c r="L53" s="315" t="str">
        <f>+'PAI 2025 GPS rempl2)'!K51</f>
        <v>N/A</v>
      </c>
      <c r="M53" s="315" t="str">
        <f>+'PAI 2025 GPS rempl2)'!L51</f>
        <v>N/A</v>
      </c>
      <c r="N53" s="315" t="str">
        <f>+N52</f>
        <v>Política Transparencia, acceso a la información pública y lucha contra la corrupción _DIMENSIÓN Gestión con Valores para Resultados</v>
      </c>
      <c r="O53" s="315" t="str">
        <f>IF(E53="Producto",VLOOKUP(F53,'Plantilla publicacion'!$A$3:$Q$490,16,0),"N/A")</f>
        <v>N/A</v>
      </c>
      <c r="P53" s="315" t="str">
        <f>+'PAI 2025 GPS rempl2)'!O51</f>
        <v>Realizar un diagnóstico de las necesidades para la comunicaciones internas (Documento de diagnóstico)</v>
      </c>
      <c r="Q53" s="315">
        <f>+'PAI 2025 GPS rempl2)'!P51</f>
        <v>20</v>
      </c>
      <c r="R53" s="315">
        <f>+'PAI 2025 GPS rempl2)'!Q51</f>
        <v>1</v>
      </c>
      <c r="S53" s="315" t="str">
        <f>+'PAI 2025 GPS rempl2)'!R51</f>
        <v>Númerica</v>
      </c>
      <c r="T53" s="316" t="str">
        <f>+'PAI 2025 GPS rempl2)'!S51</f>
        <v># de diagnósticos de necesidades de comunicación interna realizados / 1 diagnósticos de necesidades de comunicación interna a realizar</v>
      </c>
      <c r="U53" s="316">
        <f>+'PAI 2025 GPS rempl2)'!T51</f>
        <v>45691</v>
      </c>
      <c r="V53" s="315">
        <f>+'PAI 2025 GPS rempl2)'!U51</f>
        <v>45744</v>
      </c>
      <c r="W53" s="317" t="str">
        <f>+'PAI 2025 GPS rempl2)'!V51</f>
        <v>73-GRUPO DE TRABAJO DE COMUNICACION</v>
      </c>
      <c r="XFD53" s="314"/>
    </row>
    <row r="54" spans="1:23 16384:16384" s="317" customFormat="1" ht="58.5" customHeight="1" x14ac:dyDescent="0.25">
      <c r="A54" s="314" t="s">
        <v>616</v>
      </c>
      <c r="B54" s="315" t="str">
        <f>VLOOKUP(A54,'Dimensión 3-Gestión con Valor'!$B$10:$B$379,1,0)</f>
        <v>73.2.2</v>
      </c>
      <c r="C54" s="315" t="str">
        <f>+'PAI 2025 GPS rempl2)'!B52</f>
        <v>73-GRUPO DE TRABAJO DE COMUNICACION</v>
      </c>
      <c r="D54" s="315">
        <f>+'PAI 2025 GPS rempl2)'!C52</f>
        <v>1</v>
      </c>
      <c r="E54" s="315" t="str">
        <f>+'PAI 2025 GPS rempl2)'!D52</f>
        <v>Actividad propia</v>
      </c>
      <c r="F54" s="315" t="str">
        <f>+'PAI 2025 GPS rempl2)'!E52</f>
        <v>73.2.2</v>
      </c>
      <c r="G54" s="315" t="str">
        <f>+'PAI 2025 GPS rempl2)'!F52</f>
        <v>N/A</v>
      </c>
      <c r="H54" s="315">
        <f>VLOOKUP(A54,'Plantilla publicacion'!$A$3:$F$490,6,0)</f>
        <v>0</v>
      </c>
      <c r="I54" s="315">
        <f>VLOOKUP(F54,'Plantilla publicacion'!$A$3:$N$490,14,0)</f>
        <v>0</v>
      </c>
      <c r="J54" s="315">
        <f>VLOOKUP(F54,'Plantilla publicacion'!$A$3:$P$490,15,0)</f>
        <v>0</v>
      </c>
      <c r="K54" s="315" t="str">
        <f>+'PAI 2025 GPS rempl2)'!J52</f>
        <v>N/A</v>
      </c>
      <c r="L54" s="315" t="str">
        <f>+'PAI 2025 GPS rempl2)'!K52</f>
        <v>N/A</v>
      </c>
      <c r="M54" s="315" t="str">
        <f>+'PAI 2025 GPS rempl2)'!L52</f>
        <v>N/A</v>
      </c>
      <c r="N54" s="315" t="str">
        <f>+N53</f>
        <v>Política Transparencia, acceso a la información pública y lucha contra la corrupción _DIMENSIÓN Gestión con Valores para Resultados</v>
      </c>
      <c r="O54" s="315" t="str">
        <f>IF(E54="Producto",VLOOKUP(F54,'Plantilla publicacion'!$A$3:$Q$490,16,0),"N/A")</f>
        <v>N/A</v>
      </c>
      <c r="P54" s="315" t="str">
        <f>+'PAI 2025 GPS rempl2)'!O52</f>
        <v>Elaborar la estrategia de comunicaciones internas que incluya el plan de trabajo para su realización (Documento de estrategia que incluya plan de trabajo)</v>
      </c>
      <c r="Q54" s="315">
        <f>+'PAI 2025 GPS rempl2)'!P52</f>
        <v>30</v>
      </c>
      <c r="R54" s="315">
        <f>+'PAI 2025 GPS rempl2)'!Q52</f>
        <v>100</v>
      </c>
      <c r="S54" s="315" t="str">
        <f>+'PAI 2025 GPS rempl2)'!R52</f>
        <v>Porcentual</v>
      </c>
      <c r="T54" s="316" t="str">
        <f>+'PAI 2025 GPS rempl2)'!S52</f>
        <v>% de estrategias de comunicaciones internas y planes de trabajo elaborados / 100% de estrategias de comunicaciones internas y planes de trabajo a elaborar</v>
      </c>
      <c r="U54" s="316">
        <f>+'PAI 2025 GPS rempl2)'!T52</f>
        <v>45748</v>
      </c>
      <c r="V54" s="315">
        <f>+'PAI 2025 GPS rempl2)'!U52</f>
        <v>45777</v>
      </c>
      <c r="W54" s="317" t="str">
        <f>+'PAI 2025 GPS rempl2)'!V52</f>
        <v>73-GRUPO DE TRABAJO DE COMUNICACION</v>
      </c>
      <c r="XFD54" s="314"/>
    </row>
    <row r="55" spans="1:23 16384:16384" s="317" customFormat="1" ht="58.5" customHeight="1" x14ac:dyDescent="0.25">
      <c r="A55" s="314" t="s">
        <v>618</v>
      </c>
      <c r="B55" s="315" t="str">
        <f>VLOOKUP(A55,'Dimensión 3-Gestión con Valor'!$B$10:$B$379,1,0)</f>
        <v>73.2.3</v>
      </c>
      <c r="C55" s="315" t="str">
        <f>+'PAI 2025 GPS rempl2)'!B53</f>
        <v>73-GRUPO DE TRABAJO DE COMUNICACION</v>
      </c>
      <c r="D55" s="315">
        <f>+'PAI 2025 GPS rempl2)'!C53</f>
        <v>1</v>
      </c>
      <c r="E55" s="315" t="str">
        <f>+'PAI 2025 GPS rempl2)'!D53</f>
        <v>Actividad propia</v>
      </c>
      <c r="F55" s="315" t="str">
        <f>+'PAI 2025 GPS rempl2)'!E53</f>
        <v>73.2.3</v>
      </c>
      <c r="G55" s="315" t="str">
        <f>+'PAI 2025 GPS rempl2)'!F53</f>
        <v>N/A</v>
      </c>
      <c r="H55" s="315">
        <f>VLOOKUP(A55,'Plantilla publicacion'!$A$3:$F$490,6,0)</f>
        <v>0</v>
      </c>
      <c r="I55" s="315">
        <f>VLOOKUP(F55,'Plantilla publicacion'!$A$3:$N$490,14,0)</f>
        <v>0</v>
      </c>
      <c r="J55" s="315">
        <f>VLOOKUP(F55,'Plantilla publicacion'!$A$3:$P$490,15,0)</f>
        <v>0</v>
      </c>
      <c r="K55" s="315" t="str">
        <f>+'PAI 2025 GPS rempl2)'!J53</f>
        <v>N/A</v>
      </c>
      <c r="L55" s="315" t="str">
        <f>+'PAI 2025 GPS rempl2)'!K53</f>
        <v>N/A</v>
      </c>
      <c r="M55" s="315" t="str">
        <f>+'PAI 2025 GPS rempl2)'!L53</f>
        <v>N/A</v>
      </c>
      <c r="N55" s="315" t="str">
        <f>+N54</f>
        <v>Política Transparencia, acceso a la información pública y lucha contra la corrupción _DIMENSIÓN Gestión con Valores para Resultados</v>
      </c>
      <c r="O55" s="315" t="str">
        <f>IF(E55="Producto",VLOOKUP(F55,'Plantilla publicacion'!$A$3:$Q$490,16,0),"N/A")</f>
        <v>N/A</v>
      </c>
      <c r="P55" s="315" t="str">
        <f>+'PAI 2025 GPS rempl2)'!O53</f>
        <v>Ejecutar el Plan de trabajo de la estrategia de comunicaciones internas (Documento de seguimiento trimestral)</v>
      </c>
      <c r="Q55" s="315">
        <f>+'PAI 2025 GPS rempl2)'!P53</f>
        <v>40</v>
      </c>
      <c r="R55" s="315">
        <f>+'PAI 2025 GPS rempl2)'!Q53</f>
        <v>3</v>
      </c>
      <c r="S55" s="315" t="str">
        <f>+'PAI 2025 GPS rempl2)'!R53</f>
        <v>Númerica</v>
      </c>
      <c r="T55" s="316" t="str">
        <f>+'PAI 2025 GPS rempl2)'!S53</f>
        <v># de plan de trabajo de la estrategias de comunicaciones internas ejecutado / 3 plan de trabajo de la estrategias de comunicaciones internas a ejecutar</v>
      </c>
      <c r="U55" s="316">
        <f>+'PAI 2025 GPS rempl2)'!T53</f>
        <v>45748</v>
      </c>
      <c r="V55" s="315">
        <f>+'PAI 2025 GPS rempl2)'!U53</f>
        <v>45982</v>
      </c>
      <c r="W55" s="317" t="str">
        <f>+'PAI 2025 GPS rempl2)'!V53</f>
        <v>100-SECRETARIA GENERAL;
73-GRUPO DE TRABAJO DE COMUNICACION</v>
      </c>
      <c r="XFD55" s="314"/>
    </row>
    <row r="56" spans="1:23 16384:16384" s="317" customFormat="1" ht="58.5" customHeight="1" x14ac:dyDescent="0.25">
      <c r="A56" s="314" t="s">
        <v>620</v>
      </c>
      <c r="B56" s="315" t="str">
        <f>VLOOKUP(A56,'Dimensión 3-Gestión con Valor'!$B$10:$B$379,1,0)</f>
        <v>73.2.4</v>
      </c>
      <c r="C56" s="315" t="str">
        <f>+'PAI 2025 GPS rempl2)'!B54</f>
        <v>73-GRUPO DE TRABAJO DE COMUNICACION</v>
      </c>
      <c r="D56" s="315">
        <f>+'PAI 2025 GPS rempl2)'!C54</f>
        <v>1</v>
      </c>
      <c r="E56" s="315" t="str">
        <f>+'PAI 2025 GPS rempl2)'!D54</f>
        <v>Actividad propia</v>
      </c>
      <c r="F56" s="315" t="str">
        <f>+'PAI 2025 GPS rempl2)'!E54</f>
        <v>73.2.4</v>
      </c>
      <c r="G56" s="315" t="str">
        <f>+'PAI 2025 GPS rempl2)'!F54</f>
        <v>N/A</v>
      </c>
      <c r="H56" s="315">
        <f>VLOOKUP(A56,'Plantilla publicacion'!$A$3:$F$490,6,0)</f>
        <v>0</v>
      </c>
      <c r="I56" s="315">
        <f>VLOOKUP(F56,'Plantilla publicacion'!$A$3:$N$490,14,0)</f>
        <v>0</v>
      </c>
      <c r="J56" s="315">
        <f>VLOOKUP(F56,'Plantilla publicacion'!$A$3:$P$490,15,0)</f>
        <v>0</v>
      </c>
      <c r="K56" s="315" t="str">
        <f>+'PAI 2025 GPS rempl2)'!J54</f>
        <v>N/A</v>
      </c>
      <c r="L56" s="315" t="str">
        <f>+'PAI 2025 GPS rempl2)'!K54</f>
        <v>N/A</v>
      </c>
      <c r="M56" s="315" t="str">
        <f>+'PAI 2025 GPS rempl2)'!L54</f>
        <v>N/A</v>
      </c>
      <c r="N56" s="315" t="str">
        <f>+N55</f>
        <v>Política Transparencia, acceso a la información pública y lucha contra la corrupción _DIMENSIÓN Gestión con Valores para Resultados</v>
      </c>
      <c r="O56" s="315" t="str">
        <f>IF(E56="Producto",VLOOKUP(F56,'Plantilla publicacion'!$A$3:$Q$490,16,0),"N/A")</f>
        <v>N/A</v>
      </c>
      <c r="P56" s="315" t="str">
        <f>+'PAI 2025 GPS rempl2)'!O54</f>
        <v>Elaborar informe final de los resultados de la implementación de la estrategia de comunicaciones internas (Informe de resultados de implementación)</v>
      </c>
      <c r="Q56" s="315">
        <f>+'PAI 2025 GPS rempl2)'!P54</f>
        <v>10</v>
      </c>
      <c r="R56" s="315">
        <f>+'PAI 2025 GPS rempl2)'!Q54</f>
        <v>1</v>
      </c>
      <c r="S56" s="315" t="str">
        <f>+'PAI 2025 GPS rempl2)'!R54</f>
        <v>Númerica</v>
      </c>
      <c r="T56" s="316" t="str">
        <f>+'PAI 2025 GPS rempl2)'!S54</f>
        <v># de informes de resultados de la implementación de la estrategia de comunicaciones internas elaborados / 1 informes de resultados de la implementación de la estrategia de comunicaciones internas a elaborar</v>
      </c>
      <c r="U56" s="316">
        <f>+'PAI 2025 GPS rempl2)'!T54</f>
        <v>45985</v>
      </c>
      <c r="V56" s="315">
        <f>+'PAI 2025 GPS rempl2)'!U54</f>
        <v>46003</v>
      </c>
      <c r="W56" s="317" t="str">
        <f>+'PAI 2025 GPS rempl2)'!V54</f>
        <v>100-SECRETARIA GENERAL;
73-GRUPO DE TRABAJO DE COMUNICACION</v>
      </c>
      <c r="XFD56" s="314"/>
    </row>
    <row r="57" spans="1:23 16384:16384" ht="58.5" customHeight="1" x14ac:dyDescent="0.25">
      <c r="A57" s="196" t="s">
        <v>622</v>
      </c>
      <c r="B57" s="186" t="str">
        <f>VLOOKUP(A57,'Dimensión 3-Gestión con Valor'!$B$10:$B$379,1,0)</f>
        <v>73.3</v>
      </c>
      <c r="C57" s="184" t="str">
        <f>+'PAI 2025 GPS rempl2)'!B55</f>
        <v>73-GRUPO DE TRABAJO DE COMUNICACION</v>
      </c>
      <c r="D57" s="184">
        <f>+'PAI 2025 GPS rempl2)'!C55</f>
        <v>1</v>
      </c>
      <c r="E57" s="184" t="str">
        <f>+'PAI 2025 GPS rempl2)'!D55</f>
        <v>Producto</v>
      </c>
      <c r="F57" s="184" t="str">
        <f>+'PAI 2025 GPS rempl2)'!E55</f>
        <v>73.3</v>
      </c>
      <c r="G57" s="184" t="str">
        <f>+'PAI 2025 GPS rempl2)'!F55</f>
        <v>Operativo</v>
      </c>
      <c r="H57" s="184" t="str">
        <f>VLOOKUP(A57,'Plantilla publicacion'!$A$3:$F$490,6,0)</f>
        <v>58-Promover el enfoque preventivo, diferencial y territorial en el que hacer misional de la entidad</v>
      </c>
      <c r="I57" s="184" t="str">
        <f>VLOOKUP(F57,'Plantilla publicacion'!$A$3:$N$490,14,0)</f>
        <v>103-Cumplimiento de productos del PAI asociados a Promover el enfoque preventivo, diferencial y territorial en el que hacer misional de la entidad</v>
      </c>
      <c r="J57" s="184" t="str">
        <f>VLOOKUP(F57,'Plantilla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57" s="184" t="str">
        <f>+'PAI 2025 GPS rempl2)'!J55</f>
        <v xml:space="preserve">PND - 5-31-5-b- Convergencia regional - Entidades públicas territoriales y nacionales fortalecidas </v>
      </c>
      <c r="L57" s="184" t="str">
        <f>+'PAI 2025 GPS rempl2)'!K55</f>
        <v>No</v>
      </c>
      <c r="M57" s="184" t="str">
        <f>+'PAI 2025 GPS rempl2)'!L55</f>
        <v>C-3599-0200-0005-53105b</v>
      </c>
      <c r="N57" s="184" t="str">
        <f>VLOOKUP(A57,'Plantilla publicacion'!$A$2:$E$491,5,0)</f>
        <v>Política Transparencia, acceso a la información pública y lucha contra la corrupción _DIMENSIÓN Gestión con Valores para Resultados</v>
      </c>
      <c r="O57" s="184">
        <f>IF(E57="Producto",VLOOKUP(F57,'Plantilla publicacion'!$A$3:$Q$490,16,0),"N/A")</f>
        <v>0</v>
      </c>
      <c r="P57" s="184" t="str">
        <f>+'PAI 2025 GPS rempl2)'!O55</f>
        <v>Estrategia de fortalecimiento de la difusión de la misionalidad de la Entidad a nivel nacional, elaborada e implementada (Informe de resultados de implementación)</v>
      </c>
      <c r="Q57" s="184">
        <f>+'PAI 2025 GPS rempl2)'!P55</f>
        <v>30</v>
      </c>
      <c r="R57" s="184">
        <f>+'PAI 2025 GPS rempl2)'!Q55</f>
        <v>100</v>
      </c>
      <c r="S57" s="184" t="str">
        <f>+'PAI 2025 GPS rempl2)'!R55</f>
        <v>Porcentual</v>
      </c>
      <c r="T57" s="184" t="str">
        <f>+'PAI 2025 GPS rempl2)'!S55</f>
        <v>% de avance logrado plan de trabajo / 100% de avance propuesto plan de trabajo</v>
      </c>
      <c r="U57" s="185">
        <f>+'PAI 2025 GPS rempl2)'!T55</f>
        <v>45672</v>
      </c>
      <c r="V57" s="185">
        <f>+'PAI 2025 GPS rempl2)'!U55</f>
        <v>46022</v>
      </c>
      <c r="W57" s="184" t="str">
        <f>+'PAI 2025 GPS rempl2)'!V55</f>
        <v>73-GRUPO DE TRABAJO DE COMUNICACION</v>
      </c>
    </row>
    <row r="58" spans="1:23 16384:16384" s="317" customFormat="1" ht="58.5" customHeight="1" x14ac:dyDescent="0.25">
      <c r="A58" s="314" t="s">
        <v>623</v>
      </c>
      <c r="B58" s="315" t="str">
        <f>VLOOKUP(A58,'Dimensión 3-Gestión con Valor'!$B$10:$B$379,1,0)</f>
        <v>73.3.1</v>
      </c>
      <c r="C58" s="315" t="str">
        <f>+'PAI 2025 GPS rempl2)'!B56</f>
        <v>73-GRUPO DE TRABAJO DE COMUNICACION</v>
      </c>
      <c r="D58" s="315">
        <f>+'PAI 2025 GPS rempl2)'!C56</f>
        <v>1</v>
      </c>
      <c r="E58" s="315" t="str">
        <f>+'PAI 2025 GPS rempl2)'!D56</f>
        <v>Actividad propia</v>
      </c>
      <c r="F58" s="315" t="str">
        <f>+'PAI 2025 GPS rempl2)'!E56</f>
        <v>73.3.1</v>
      </c>
      <c r="G58" s="315" t="str">
        <f>+'PAI 2025 GPS rempl2)'!F56</f>
        <v>N/A</v>
      </c>
      <c r="H58" s="315">
        <f>VLOOKUP(A58,'Plantilla publicacion'!$A$3:$F$490,6,0)</f>
        <v>0</v>
      </c>
      <c r="I58" s="315">
        <f>VLOOKUP(F58,'Plantilla publicacion'!$A$3:$N$490,14,0)</f>
        <v>0</v>
      </c>
      <c r="J58" s="315">
        <f>VLOOKUP(F58,'Plantilla publicacion'!$A$3:$P$490,15,0)</f>
        <v>0</v>
      </c>
      <c r="K58" s="315" t="str">
        <f>+'PAI 2025 GPS rempl2)'!J56</f>
        <v>N/A</v>
      </c>
      <c r="L58" s="315" t="str">
        <f>+'PAI 2025 GPS rempl2)'!K56</f>
        <v>N/A</v>
      </c>
      <c r="M58" s="315" t="str">
        <f>+'PAI 2025 GPS rempl2)'!L56</f>
        <v>N/A</v>
      </c>
      <c r="N58" s="315" t="str">
        <f t="shared" ref="N58:N61" si="0">+N57</f>
        <v>Política Transparencia, acceso a la información pública y lucha contra la corrupción _DIMENSIÓN Gestión con Valores para Resultados</v>
      </c>
      <c r="O58" s="315" t="str">
        <f>IF(E58="Producto",VLOOKUP(F58,'Plantilla publicacion'!$A$3:$Q$490,16,0),"N/A")</f>
        <v>N/A</v>
      </c>
      <c r="P58" s="315" t="str">
        <f>+'PAI 2025 GPS rempl2)'!O56</f>
        <v>Diseñar la estrategia de fortalecimiento de la difusión de la misionalidad de la Entidad a nivel nacional que incluya el plan de trabajo de ejecución  (Documento de estrategia que incluya plan de trabajo)</v>
      </c>
      <c r="Q58" s="315">
        <f>+'PAI 2025 GPS rempl2)'!P56</f>
        <v>30</v>
      </c>
      <c r="R58" s="315">
        <f>+'PAI 2025 GPS rempl2)'!Q56</f>
        <v>1</v>
      </c>
      <c r="S58" s="315" t="str">
        <f>+'PAI 2025 GPS rempl2)'!R56</f>
        <v>Númerica</v>
      </c>
      <c r="T58" s="316" t="str">
        <f>+'PAI 2025 GPS rempl2)'!S56</f>
        <v># de estrategias de fortalecimiento de la difusión de la misionalidad de la Entidad y plan de trabajo elaboradas / 1 estrategias de fortalecimiento de la difusión de la misionalidad de la Entidad y plan de trabajo a elaborar</v>
      </c>
      <c r="U58" s="316">
        <f>+'PAI 2025 GPS rempl2)'!T56</f>
        <v>45672</v>
      </c>
      <c r="V58" s="315">
        <f>+'PAI 2025 GPS rempl2)'!U56</f>
        <v>45716</v>
      </c>
      <c r="W58" s="317" t="str">
        <f>+'PAI 2025 GPS rempl2)'!V56</f>
        <v>73-GRUPO DE TRABAJO DE COMUNICACION</v>
      </c>
      <c r="XFD58" s="314"/>
    </row>
    <row r="59" spans="1:23 16384:16384" s="317" customFormat="1" ht="58.5" customHeight="1" x14ac:dyDescent="0.25">
      <c r="A59" s="314" t="s">
        <v>625</v>
      </c>
      <c r="B59" s="315" t="str">
        <f>VLOOKUP(A59,'Dimensión 3-Gestión con Valor'!$B$10:$B$379,1,0)</f>
        <v>73.3.2</v>
      </c>
      <c r="C59" s="315" t="str">
        <f>+'PAI 2025 GPS rempl2)'!B57</f>
        <v>73-GRUPO DE TRABAJO DE COMUNICACION</v>
      </c>
      <c r="D59" s="315">
        <f>+'PAI 2025 GPS rempl2)'!C57</f>
        <v>1</v>
      </c>
      <c r="E59" s="315" t="str">
        <f>+'PAI 2025 GPS rempl2)'!D57</f>
        <v>Actividad propia</v>
      </c>
      <c r="F59" s="315" t="str">
        <f>+'PAI 2025 GPS rempl2)'!E57</f>
        <v>73.3.2</v>
      </c>
      <c r="G59" s="315" t="str">
        <f>+'PAI 2025 GPS rempl2)'!F57</f>
        <v>N/A</v>
      </c>
      <c r="H59" s="315">
        <f>VLOOKUP(A59,'Plantilla publicacion'!$A$3:$F$490,6,0)</f>
        <v>0</v>
      </c>
      <c r="I59" s="315">
        <f>VLOOKUP(F59,'Plantilla publicacion'!$A$3:$N$490,14,0)</f>
        <v>0</v>
      </c>
      <c r="J59" s="315">
        <f>VLOOKUP(F59,'Plantilla publicacion'!$A$3:$P$490,15,0)</f>
        <v>0</v>
      </c>
      <c r="K59" s="315" t="str">
        <f>+'PAI 2025 GPS rempl2)'!J57</f>
        <v>N/A</v>
      </c>
      <c r="L59" s="315" t="str">
        <f>+'PAI 2025 GPS rempl2)'!K57</f>
        <v>N/A</v>
      </c>
      <c r="M59" s="315" t="str">
        <f>+'PAI 2025 GPS rempl2)'!L57</f>
        <v>N/A</v>
      </c>
      <c r="N59" s="315" t="str">
        <f t="shared" si="0"/>
        <v>Política Transparencia, acceso a la información pública y lucha contra la corrupción _DIMENSIÓN Gestión con Valores para Resultados</v>
      </c>
      <c r="O59" s="315" t="str">
        <f>IF(E59="Producto",VLOOKUP(F59,'Plantilla publicacion'!$A$3:$Q$490,16,0),"N/A")</f>
        <v>N/A</v>
      </c>
      <c r="P59" s="315" t="str">
        <f>+'PAI 2025 GPS rempl2)'!O57</f>
        <v>Ejecutar el plan de trabajo de la estrategia de comunicaciones externas (Informe de avance trimestral)</v>
      </c>
      <c r="Q59" s="315">
        <f>+'PAI 2025 GPS rempl2)'!P57</f>
        <v>40</v>
      </c>
      <c r="R59" s="315">
        <f>+'PAI 2025 GPS rempl2)'!Q57</f>
        <v>3</v>
      </c>
      <c r="S59" s="315" t="str">
        <f>+'PAI 2025 GPS rempl2)'!R57</f>
        <v>Númerica</v>
      </c>
      <c r="T59" s="316" t="str">
        <f>+'PAI 2025 GPS rempl2)'!S57</f>
        <v># de plan de trabajo de la estrategias de comunicaciones externas ejecutado / 3 plan de trabajo de la estrategias de comunicaciones externas a ejecutar</v>
      </c>
      <c r="U59" s="316">
        <f>+'PAI 2025 GPS rempl2)'!T57</f>
        <v>45720</v>
      </c>
      <c r="V59" s="315">
        <f>+'PAI 2025 GPS rempl2)'!U57</f>
        <v>45989</v>
      </c>
      <c r="W59" s="317" t="str">
        <f>+'PAI 2025 GPS rempl2)'!V57</f>
        <v>73-GRUPO DE TRABAJO DE COMUNICACION</v>
      </c>
      <c r="XFD59" s="314"/>
    </row>
    <row r="60" spans="1:23 16384:16384" s="317" customFormat="1" ht="58.5" customHeight="1" x14ac:dyDescent="0.25">
      <c r="A60" s="314" t="s">
        <v>627</v>
      </c>
      <c r="B60" s="315" t="str">
        <f>VLOOKUP(A60,'Dimensión 3-Gestión con Valor'!$B$10:$B$379,1,0)</f>
        <v>73.3.3</v>
      </c>
      <c r="C60" s="315" t="str">
        <f>+'PAI 2025 GPS rempl2)'!B58</f>
        <v>73-GRUPO DE TRABAJO DE COMUNICACION</v>
      </c>
      <c r="D60" s="315">
        <f>+'PAI 2025 GPS rempl2)'!C58</f>
        <v>1</v>
      </c>
      <c r="E60" s="315" t="str">
        <f>+'PAI 2025 GPS rempl2)'!D58</f>
        <v>Actividad propia</v>
      </c>
      <c r="F60" s="315" t="str">
        <f>+'PAI 2025 GPS rempl2)'!E58</f>
        <v>73.3.3</v>
      </c>
      <c r="G60" s="315" t="str">
        <f>+'PAI 2025 GPS rempl2)'!F58</f>
        <v>N/A</v>
      </c>
      <c r="H60" s="315">
        <f>VLOOKUP(A60,'Plantilla publicacion'!$A$3:$F$490,6,0)</f>
        <v>0</v>
      </c>
      <c r="I60" s="315">
        <f>VLOOKUP(F60,'Plantilla publicacion'!$A$3:$N$490,14,0)</f>
        <v>0</v>
      </c>
      <c r="J60" s="315">
        <f>VLOOKUP(F60,'Plantilla publicacion'!$A$3:$P$490,15,0)</f>
        <v>0</v>
      </c>
      <c r="K60" s="315" t="str">
        <f>+'PAI 2025 GPS rempl2)'!J58</f>
        <v>N/A</v>
      </c>
      <c r="L60" s="315" t="str">
        <f>+'PAI 2025 GPS rempl2)'!K58</f>
        <v>N/A</v>
      </c>
      <c r="M60" s="315" t="str">
        <f>+'PAI 2025 GPS rempl2)'!L58</f>
        <v>N/A</v>
      </c>
      <c r="N60" s="315" t="str">
        <f t="shared" si="0"/>
        <v>Política Transparencia, acceso a la información pública y lucha contra la corrupción _DIMENSIÓN Gestión con Valores para Resultados</v>
      </c>
      <c r="O60" s="315" t="str">
        <f>IF(E60="Producto",VLOOKUP(F60,'Plantilla publicacion'!$A$3:$Q$490,16,0),"N/A")</f>
        <v>N/A</v>
      </c>
      <c r="P60" s="315" t="str">
        <f>+'PAI 2025 GPS rempl2)'!O58</f>
        <v>Elaborar informe trimestral de los resultados de la implementación de la estrategia de fortalecimiento (Informe de avance trimestral)</v>
      </c>
      <c r="Q60" s="315">
        <f>+'PAI 2025 GPS rempl2)'!P58</f>
        <v>20</v>
      </c>
      <c r="R60" s="315">
        <f>+'PAI 2025 GPS rempl2)'!Q58</f>
        <v>4</v>
      </c>
      <c r="S60" s="315" t="str">
        <f>+'PAI 2025 GPS rempl2)'!R58</f>
        <v>Númerica</v>
      </c>
      <c r="T60" s="316" t="str">
        <f>+'PAI 2025 GPS rempl2)'!S58</f>
        <v># de informes de resultados de la implementación de la estrategia de fortalecimiento elaborados / 4 informes de resultados de la implementación de la estrategia de fortalecimiento a elaborar</v>
      </c>
      <c r="U60" s="316">
        <f>+'PAI 2025 GPS rempl2)'!T58</f>
        <v>45730</v>
      </c>
      <c r="V60" s="315">
        <f>+'PAI 2025 GPS rempl2)'!U58</f>
        <v>46022</v>
      </c>
      <c r="W60" s="317" t="str">
        <f>+'PAI 2025 GPS rempl2)'!V58</f>
        <v>73-GRUPO DE TRABAJO DE COMUNICACION</v>
      </c>
      <c r="XFD60" s="314"/>
    </row>
    <row r="61" spans="1:23 16384:16384" s="317" customFormat="1" ht="58.5" customHeight="1" x14ac:dyDescent="0.25">
      <c r="A61" s="314" t="s">
        <v>629</v>
      </c>
      <c r="B61" s="315" t="str">
        <f>VLOOKUP(A61,'Dimensión 3-Gestión con Valor'!$B$10:$B$379,1,0)</f>
        <v>73.3.4</v>
      </c>
      <c r="C61" s="315" t="str">
        <f>+'PAI 2025 GPS rempl2)'!B59</f>
        <v>73-GRUPO DE TRABAJO DE COMUNICACION</v>
      </c>
      <c r="D61" s="315">
        <f>+'PAI 2025 GPS rempl2)'!C59</f>
        <v>1</v>
      </c>
      <c r="E61" s="315" t="str">
        <f>+'PAI 2025 GPS rempl2)'!D59</f>
        <v>Actividad propia</v>
      </c>
      <c r="F61" s="315" t="str">
        <f>+'PAI 2025 GPS rempl2)'!E59</f>
        <v>73.3.4</v>
      </c>
      <c r="G61" s="315" t="str">
        <f>+'PAI 2025 GPS rempl2)'!F59</f>
        <v>N/A</v>
      </c>
      <c r="H61" s="315">
        <f>VLOOKUP(A61,'Plantilla publicacion'!$A$3:$F$490,6,0)</f>
        <v>0</v>
      </c>
      <c r="I61" s="315">
        <f>VLOOKUP(F61,'Plantilla publicacion'!$A$3:$N$490,14,0)</f>
        <v>0</v>
      </c>
      <c r="J61" s="315">
        <f>VLOOKUP(F61,'Plantilla publicacion'!$A$3:$P$490,15,0)</f>
        <v>0</v>
      </c>
      <c r="K61" s="315" t="str">
        <f>+'PAI 2025 GPS rempl2)'!J59</f>
        <v>N/A</v>
      </c>
      <c r="L61" s="315" t="str">
        <f>+'PAI 2025 GPS rempl2)'!K59</f>
        <v>N/A</v>
      </c>
      <c r="M61" s="315" t="str">
        <f>+'PAI 2025 GPS rempl2)'!L59</f>
        <v>N/A</v>
      </c>
      <c r="N61" s="315" t="str">
        <f t="shared" si="0"/>
        <v>Política Transparencia, acceso a la información pública y lucha contra la corrupción _DIMENSIÓN Gestión con Valores para Resultados</v>
      </c>
      <c r="O61" s="315" t="str">
        <f>IF(E61="Producto",VLOOKUP(F61,'Plantilla publicacion'!$A$3:$Q$490,16,0),"N/A")</f>
        <v>N/A</v>
      </c>
      <c r="P61" s="315" t="str">
        <f>+'PAI 2025 GPS rempl2)'!O59</f>
        <v>Realizar y consolidar informe de monitoreo de medios (Informe de avance trimestral)</v>
      </c>
      <c r="Q61" s="315">
        <f>+'PAI 2025 GPS rempl2)'!P59</f>
        <v>10</v>
      </c>
      <c r="R61" s="315">
        <f>+'PAI 2025 GPS rempl2)'!Q59</f>
        <v>2</v>
      </c>
      <c r="S61" s="315" t="str">
        <f>+'PAI 2025 GPS rempl2)'!R59</f>
        <v>Númerica</v>
      </c>
      <c r="T61" s="316" t="str">
        <f>+'PAI 2025 GPS rempl2)'!S59</f>
        <v># de informes de monitoreo de medios realizados / 2 informes  de monitoreo de medios a realizar</v>
      </c>
      <c r="U61" s="316">
        <f>+'PAI 2025 GPS rempl2)'!T59</f>
        <v>45839</v>
      </c>
      <c r="V61" s="315">
        <f>+'PAI 2025 GPS rempl2)'!U59</f>
        <v>46022</v>
      </c>
      <c r="W61" s="317" t="str">
        <f>+'PAI 2025 GPS rempl2)'!V59</f>
        <v>73-GRUPO DE TRABAJO DE COMUNICACION</v>
      </c>
      <c r="XFD61" s="314"/>
    </row>
    <row r="62" spans="1:23 16384:16384" ht="58.5" customHeight="1" x14ac:dyDescent="0.25">
      <c r="A62" s="196" t="s">
        <v>631</v>
      </c>
      <c r="B62" s="186" t="str">
        <f>VLOOKUP(A62,'Dimensión 3-Gestión con Valor'!$B$10:$B$379,1,0)</f>
        <v>73.4</v>
      </c>
      <c r="C62" s="184" t="str">
        <f>+'PAI 2025 GPS rempl2)'!B60</f>
        <v>73-GRUPO DE TRABAJO DE COMUNICACION</v>
      </c>
      <c r="D62" s="184">
        <f>+'PAI 2025 GPS rempl2)'!C60</f>
        <v>1</v>
      </c>
      <c r="E62" s="184" t="str">
        <f>+'PAI 2025 GPS rempl2)'!D60</f>
        <v>Producto</v>
      </c>
      <c r="F62" s="184" t="str">
        <f>+'PAI 2025 GPS rempl2)'!E60</f>
        <v>73.4</v>
      </c>
      <c r="G62" s="184" t="str">
        <f>+'PAI 2025 GPS rempl2)'!F60</f>
        <v>Innovador</v>
      </c>
      <c r="H62" s="184" t="str">
        <f>VLOOKUP(A62,'Plantilla publicacion'!$A$3:$F$490,6,0)</f>
        <v>56-Fortalecer la gestión de la información, el conocimiento y la innovación para optimizar la capacidad institucional</v>
      </c>
      <c r="I62" s="184" t="str">
        <f>VLOOKUP(F62,'Plantilla publicacion'!$A$3:$N$490,14,0)</f>
        <v>102-Cumplimiento de productos del PAI asociados a Fortalecer la gestión de la información, el conocimiento y la innovación para optimizar la capacidad institucional</v>
      </c>
      <c r="J62" s="184" t="str">
        <f>VLOOKUP(F62,'Plantilla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2" s="184" t="str">
        <f>+'PAI 2025 GPS rempl2)'!J60</f>
        <v xml:space="preserve">PND - 5-31-5-b- Convergencia regional - Entidades públicas territoriales y nacionales fortalecidas </v>
      </c>
      <c r="L62" s="184" t="str">
        <f>+'PAI 2025 GPS rempl2)'!K60</f>
        <v>No</v>
      </c>
      <c r="M62" s="184" t="str">
        <f>+'PAI 2025 GPS rempl2)'!L60</f>
        <v>C-3599-0200-0005-53105b</v>
      </c>
      <c r="N62" s="184" t="str">
        <f>VLOOKUP(A62,'Plantilla publicacion'!$A$2:$E$491,5,0)</f>
        <v>Política Servicio al Ciudadano_DIMENSIÓN Gestión con Valores para Resultados</v>
      </c>
      <c r="O62" s="184">
        <f>IF(E62="Producto",VLOOKUP(F62,'Plantilla publicacion'!$A$3:$Q$490,16,0),"N/A")</f>
        <v>0</v>
      </c>
      <c r="P62" s="184" t="str">
        <f>+'PAI 2025 GPS rempl2)'!O60</f>
        <v>Planeación, gestión y seguimiento de los eventos institucionales y procesos digital interno y externo liderados por el Grupo de Comunicación, sistematizados. (Informe de implementación de la sistematización)</v>
      </c>
      <c r="Q62" s="184">
        <f>+'PAI 2025 GPS rempl2)'!P60</f>
        <v>20</v>
      </c>
      <c r="R62" s="184">
        <f>+'PAI 2025 GPS rempl2)'!Q60</f>
        <v>100</v>
      </c>
      <c r="S62" s="184" t="str">
        <f>+'PAI 2025 GPS rempl2)'!R60</f>
        <v>Porcentual</v>
      </c>
      <c r="T62" s="184" t="str">
        <f>+'PAI 2025 GPS rempl2)'!S60</f>
        <v>% de eventos y proceso digital interno y externo sistematizados / 100% de eventos y proceso digital interno y externo por sistematizar</v>
      </c>
      <c r="U62" s="185">
        <f>+'PAI 2025 GPS rempl2)'!T60</f>
        <v>45695</v>
      </c>
      <c r="V62" s="185">
        <f>+'PAI 2025 GPS rempl2)'!U60</f>
        <v>46010</v>
      </c>
      <c r="W62" s="184" t="str">
        <f>+'PAI 2025 GPS rempl2)'!V60</f>
        <v>73-GRUPO DE TRABAJO DE COMUNICACION</v>
      </c>
    </row>
    <row r="63" spans="1:23 16384:16384" s="317" customFormat="1" ht="58.5" customHeight="1" x14ac:dyDescent="0.25">
      <c r="A63" s="314" t="s">
        <v>634</v>
      </c>
      <c r="B63" s="315" t="str">
        <f>VLOOKUP(A63,'Dimensión 3-Gestión con Valor'!$B$10:$B$379,1,0)</f>
        <v>73.4.1</v>
      </c>
      <c r="C63" s="315" t="str">
        <f>+'PAI 2025 GPS rempl2)'!B61</f>
        <v>73-GRUPO DE TRABAJO DE COMUNICACION</v>
      </c>
      <c r="D63" s="315">
        <f>+'PAI 2025 GPS rempl2)'!C61</f>
        <v>1</v>
      </c>
      <c r="E63" s="315" t="str">
        <f>+'PAI 2025 GPS rempl2)'!D61</f>
        <v>Actividad propia</v>
      </c>
      <c r="F63" s="315" t="str">
        <f>+'PAI 2025 GPS rempl2)'!E61</f>
        <v>73.4.1</v>
      </c>
      <c r="G63" s="315" t="str">
        <f>+'PAI 2025 GPS rempl2)'!F61</f>
        <v>N/A</v>
      </c>
      <c r="H63" s="315">
        <f>VLOOKUP(A63,'Plantilla publicacion'!$A$3:$F$490,6,0)</f>
        <v>0</v>
      </c>
      <c r="I63" s="315">
        <f>VLOOKUP(F63,'Plantilla publicacion'!$A$3:$N$490,14,0)</f>
        <v>0</v>
      </c>
      <c r="J63" s="315">
        <f>VLOOKUP(F63,'Plantilla publicacion'!$A$3:$P$490,15,0)</f>
        <v>0</v>
      </c>
      <c r="K63" s="315" t="str">
        <f>+'PAI 2025 GPS rempl2)'!J61</f>
        <v>N/A</v>
      </c>
      <c r="L63" s="315" t="str">
        <f>+'PAI 2025 GPS rempl2)'!K61</f>
        <v>N/A</v>
      </c>
      <c r="M63" s="315" t="str">
        <f>+'PAI 2025 GPS rempl2)'!L61</f>
        <v>N/A</v>
      </c>
      <c r="N63" s="315" t="str">
        <f t="shared" ref="N63:N68" si="1">+N62</f>
        <v>Política Servicio al Ciudadano_DIMENSIÓN Gestión con Valores para Resultados</v>
      </c>
      <c r="O63" s="315" t="str">
        <f>IF(E63="Producto",VLOOKUP(F63,'Plantilla publicacion'!$A$3:$Q$490,16,0),"N/A")</f>
        <v>N/A</v>
      </c>
      <c r="P63" s="315" t="str">
        <f>+'PAI 2025 GPS rempl2)'!O61</f>
        <v>Identificar las necesidades de sistematización de los procesos de planeación, ejecución y seguimiento a los eventos y elaborar la propuesta de implementación  (Documento de propuesta)</v>
      </c>
      <c r="Q63" s="315">
        <f>+'PAI 2025 GPS rempl2)'!P61</f>
        <v>10</v>
      </c>
      <c r="R63" s="315">
        <f>+'PAI 2025 GPS rempl2)'!Q61</f>
        <v>1</v>
      </c>
      <c r="S63" s="315" t="str">
        <f>+'PAI 2025 GPS rempl2)'!R61</f>
        <v>Númerica</v>
      </c>
      <c r="T63" s="316" t="str">
        <f>+'PAI 2025 GPS rempl2)'!S61</f>
        <v># de propuestas de implementación de necesidades de sistematización de los eventos generadas / 1 propuestas de implementación de necesidades de sistematización de los eventos a generar</v>
      </c>
      <c r="U63" s="316">
        <f>+'PAI 2025 GPS rempl2)'!T61</f>
        <v>45695</v>
      </c>
      <c r="V63" s="315">
        <f>+'PAI 2025 GPS rempl2)'!U61</f>
        <v>45758</v>
      </c>
      <c r="W63" s="317" t="str">
        <f>+'PAI 2025 GPS rempl2)'!V61</f>
        <v>73-GRUPO DE TRABAJO DE COMUNICACION</v>
      </c>
      <c r="XFD63" s="314"/>
    </row>
    <row r="64" spans="1:23 16384:16384" s="317" customFormat="1" ht="58.5" customHeight="1" x14ac:dyDescent="0.25">
      <c r="A64" s="314" t="s">
        <v>636</v>
      </c>
      <c r="B64" s="315" t="str">
        <f>VLOOKUP(A64,'Dimensión 3-Gestión con Valor'!$B$10:$B$379,1,0)</f>
        <v>73.4.2</v>
      </c>
      <c r="C64" s="315" t="str">
        <f>+'PAI 2025 GPS rempl2)'!B62</f>
        <v>73-GRUPO DE TRABAJO DE COMUNICACION</v>
      </c>
      <c r="D64" s="315">
        <f>+'PAI 2025 GPS rempl2)'!C62</f>
        <v>1</v>
      </c>
      <c r="E64" s="315" t="str">
        <f>+'PAI 2025 GPS rempl2)'!D62</f>
        <v>Actividad propia</v>
      </c>
      <c r="F64" s="315" t="str">
        <f>+'PAI 2025 GPS rempl2)'!E62</f>
        <v>73.4.2</v>
      </c>
      <c r="G64" s="315" t="str">
        <f>+'PAI 2025 GPS rempl2)'!F62</f>
        <v>N/A</v>
      </c>
      <c r="H64" s="315">
        <f>VLOOKUP(A64,'Plantilla publicacion'!$A$3:$F$490,6,0)</f>
        <v>0</v>
      </c>
      <c r="I64" s="315">
        <f>VLOOKUP(F64,'Plantilla publicacion'!$A$3:$N$490,14,0)</f>
        <v>0</v>
      </c>
      <c r="J64" s="315">
        <f>VLOOKUP(F64,'Plantilla publicacion'!$A$3:$P$490,15,0)</f>
        <v>0</v>
      </c>
      <c r="K64" s="315" t="str">
        <f>+'PAI 2025 GPS rempl2)'!J62</f>
        <v>N/A</v>
      </c>
      <c r="L64" s="315" t="str">
        <f>+'PAI 2025 GPS rempl2)'!K62</f>
        <v>N/A</v>
      </c>
      <c r="M64" s="315" t="str">
        <f>+'PAI 2025 GPS rempl2)'!L62</f>
        <v>N/A</v>
      </c>
      <c r="N64" s="315" t="str">
        <f t="shared" si="1"/>
        <v>Política Servicio al Ciudadano_DIMENSIÓN Gestión con Valores para Resultados</v>
      </c>
      <c r="O64" s="315" t="str">
        <f>IF(E64="Producto",VLOOKUP(F64,'Plantilla publicacion'!$A$3:$Q$490,16,0),"N/A")</f>
        <v>N/A</v>
      </c>
      <c r="P64" s="315" t="str">
        <f>+'PAI 2025 GPS rempl2)'!O62</f>
        <v>Identificar las necesidades de sistematización de los procesos de planeación, ejecución y seguimiento a los procesos digitales internos y externos y elaborar la propuesta de implementación  (Documento de propuesta)</v>
      </c>
      <c r="Q64" s="315">
        <f>+'PAI 2025 GPS rempl2)'!P62</f>
        <v>10</v>
      </c>
      <c r="R64" s="315">
        <f>+'PAI 2025 GPS rempl2)'!Q62</f>
        <v>1</v>
      </c>
      <c r="S64" s="315" t="str">
        <f>+'PAI 2025 GPS rempl2)'!R62</f>
        <v>Númerica</v>
      </c>
      <c r="T64" s="316" t="str">
        <f>+'PAI 2025 GPS rempl2)'!S62</f>
        <v># de propuestas de implementación de necesidades de sistematización de procesos digitales internos y externos generadas / 1 propuestas de implementación de necesidades de sistematización de  procesos digitales internos y externos a generar</v>
      </c>
      <c r="U64" s="316">
        <f>+'PAI 2025 GPS rempl2)'!T62</f>
        <v>45695</v>
      </c>
      <c r="V64" s="315">
        <f>+'PAI 2025 GPS rempl2)'!U62</f>
        <v>45747</v>
      </c>
      <c r="W64" s="317" t="str">
        <f>+'PAI 2025 GPS rempl2)'!V62</f>
        <v>73-GRUPO DE TRABAJO DE COMUNICACION</v>
      </c>
      <c r="XFD64" s="314"/>
    </row>
    <row r="65" spans="1:23 16384:16384" s="317" customFormat="1" ht="58.5" customHeight="1" x14ac:dyDescent="0.25">
      <c r="A65" s="314" t="s">
        <v>638</v>
      </c>
      <c r="B65" s="315" t="str">
        <f>VLOOKUP(A65,'Dimensión 3-Gestión con Valor'!$B$10:$B$379,1,0)</f>
        <v>73.4.3</v>
      </c>
      <c r="C65" s="315" t="str">
        <f>+'PAI 2025 GPS rempl2)'!B63</f>
        <v>73-GRUPO DE TRABAJO DE COMUNICACION</v>
      </c>
      <c r="D65" s="315">
        <f>+'PAI 2025 GPS rempl2)'!C63</f>
        <v>1</v>
      </c>
      <c r="E65" s="315" t="str">
        <f>+'PAI 2025 GPS rempl2)'!D63</f>
        <v>Actividad propia</v>
      </c>
      <c r="F65" s="315" t="str">
        <f>+'PAI 2025 GPS rempl2)'!E63</f>
        <v>73.4.3</v>
      </c>
      <c r="G65" s="315" t="str">
        <f>+'PAI 2025 GPS rempl2)'!F63</f>
        <v>N/A</v>
      </c>
      <c r="H65" s="315">
        <f>VLOOKUP(A65,'Plantilla publicacion'!$A$3:$F$490,6,0)</f>
        <v>0</v>
      </c>
      <c r="I65" s="315">
        <f>VLOOKUP(F65,'Plantilla publicacion'!$A$3:$N$490,14,0)</f>
        <v>0</v>
      </c>
      <c r="J65" s="315">
        <f>VLOOKUP(F65,'Plantilla publicacion'!$A$3:$P$490,15,0)</f>
        <v>0</v>
      </c>
      <c r="K65" s="315" t="str">
        <f>+'PAI 2025 GPS rempl2)'!J63</f>
        <v>N/A</v>
      </c>
      <c r="L65" s="315" t="str">
        <f>+'PAI 2025 GPS rempl2)'!K63</f>
        <v>N/A</v>
      </c>
      <c r="M65" s="315" t="str">
        <f>+'PAI 2025 GPS rempl2)'!L63</f>
        <v>N/A</v>
      </c>
      <c r="N65" s="315" t="str">
        <f t="shared" si="1"/>
        <v>Política Servicio al Ciudadano_DIMENSIÓN Gestión con Valores para Resultados</v>
      </c>
      <c r="O65" s="315" t="str">
        <f>IF(E65="Producto",VLOOKUP(F65,'Plantilla publicacion'!$A$3:$Q$490,16,0),"N/A")</f>
        <v>N/A</v>
      </c>
      <c r="P65" s="315" t="str">
        <f>+'PAI 2025 GPS rempl2)'!O63</f>
        <v>Realizar la sistematización de los procesos planeación, ejecución y seguimiento a procesos digitales internos y externos  (Documento de evidencias de sistematización)</v>
      </c>
      <c r="Q65" s="315">
        <f>+'PAI 2025 GPS rempl2)'!P63</f>
        <v>30</v>
      </c>
      <c r="R65" s="315">
        <f>+'PAI 2025 GPS rempl2)'!Q63</f>
        <v>100</v>
      </c>
      <c r="S65" s="315" t="str">
        <f>+'PAI 2025 GPS rempl2)'!R63</f>
        <v>Porcentual</v>
      </c>
      <c r="T65" s="316" t="str">
        <f>+'PAI 2025 GPS rempl2)'!S63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U65" s="316">
        <f>+'PAI 2025 GPS rempl2)'!T63</f>
        <v>45748</v>
      </c>
      <c r="V65" s="315">
        <f>+'PAI 2025 GPS rempl2)'!U63</f>
        <v>45961</v>
      </c>
      <c r="W65" s="317" t="str">
        <f>+'PAI 2025 GPS rempl2)'!V63</f>
        <v>73-GRUPO DE TRABAJO DE COMUNICACION</v>
      </c>
      <c r="XFD65" s="314"/>
    </row>
    <row r="66" spans="1:23 16384:16384" s="317" customFormat="1" ht="58.5" customHeight="1" x14ac:dyDescent="0.25">
      <c r="A66" s="314" t="s">
        <v>640</v>
      </c>
      <c r="B66" s="315" t="str">
        <f>VLOOKUP(A66,'Dimensión 3-Gestión con Valor'!$B$10:$B$379,1,0)</f>
        <v>73.4.4</v>
      </c>
      <c r="C66" s="315" t="str">
        <f>+'PAI 2025 GPS rempl2)'!B64</f>
        <v>73-GRUPO DE TRABAJO DE COMUNICACION</v>
      </c>
      <c r="D66" s="315">
        <f>+'PAI 2025 GPS rempl2)'!C64</f>
        <v>1</v>
      </c>
      <c r="E66" s="315" t="str">
        <f>+'PAI 2025 GPS rempl2)'!D64</f>
        <v>Actividad propia</v>
      </c>
      <c r="F66" s="315" t="str">
        <f>+'PAI 2025 GPS rempl2)'!E64</f>
        <v>73.4.4</v>
      </c>
      <c r="G66" s="315" t="str">
        <f>+'PAI 2025 GPS rempl2)'!F64</f>
        <v>N/A</v>
      </c>
      <c r="H66" s="315">
        <f>VLOOKUP(A66,'Plantilla publicacion'!$A$3:$F$490,6,0)</f>
        <v>0</v>
      </c>
      <c r="I66" s="315">
        <f>VLOOKUP(F66,'Plantilla publicacion'!$A$3:$N$490,14,0)</f>
        <v>0</v>
      </c>
      <c r="J66" s="315">
        <f>VLOOKUP(F66,'Plantilla publicacion'!$A$3:$P$490,15,0)</f>
        <v>0</v>
      </c>
      <c r="K66" s="315" t="str">
        <f>+'PAI 2025 GPS rempl2)'!J64</f>
        <v>N/A</v>
      </c>
      <c r="L66" s="315" t="str">
        <f>+'PAI 2025 GPS rempl2)'!K64</f>
        <v>N/A</v>
      </c>
      <c r="M66" s="315" t="str">
        <f>+'PAI 2025 GPS rempl2)'!L64</f>
        <v>N/A</v>
      </c>
      <c r="N66" s="315" t="str">
        <f t="shared" si="1"/>
        <v>Política Servicio al Ciudadano_DIMENSIÓN Gestión con Valores para Resultados</v>
      </c>
      <c r="O66" s="315" t="str">
        <f>IF(E66="Producto",VLOOKUP(F66,'Plantilla publicacion'!$A$3:$Q$490,16,0),"N/A")</f>
        <v>N/A</v>
      </c>
      <c r="P66" s="315" t="str">
        <f>+'PAI 2025 GPS rempl2)'!O64</f>
        <v>Realizar la sistematización de los procesos planeación, ejecución y seguimiento a los eventos  (Documento de evidencias de sistematización)</v>
      </c>
      <c r="Q66" s="315">
        <f>+'PAI 2025 GPS rempl2)'!P64</f>
        <v>30</v>
      </c>
      <c r="R66" s="315">
        <f>+'PAI 2025 GPS rempl2)'!Q64</f>
        <v>100</v>
      </c>
      <c r="S66" s="315" t="str">
        <f>+'PAI 2025 GPS rempl2)'!R64</f>
        <v>Porcentual</v>
      </c>
      <c r="T66" s="316" t="str">
        <f>+'PAI 2025 GPS rempl2)'!S64</f>
        <v>% de sistematizaciones de los procesos de planeación, ejecución y seguimiento a los eventos implementadas / 100% de sistematizaciones de los procesos de planeación, ejecución y seguimiento a los eventos a implementar</v>
      </c>
      <c r="U66" s="316">
        <f>+'PAI 2025 GPS rempl2)'!T64</f>
        <v>45769</v>
      </c>
      <c r="V66" s="315">
        <f>+'PAI 2025 GPS rempl2)'!U64</f>
        <v>45982</v>
      </c>
      <c r="W66" s="317" t="str">
        <f>+'PAI 2025 GPS rempl2)'!V64</f>
        <v>73-GRUPO DE TRABAJO DE COMUNICACION</v>
      </c>
      <c r="XFD66" s="314"/>
    </row>
    <row r="67" spans="1:23 16384:16384" s="317" customFormat="1" ht="58.5" customHeight="1" x14ac:dyDescent="0.25">
      <c r="A67" s="314" t="s">
        <v>642</v>
      </c>
      <c r="B67" s="315" t="str">
        <f>VLOOKUP(A67,'Dimensión 3-Gestión con Valor'!$B$10:$B$379,1,0)</f>
        <v>73.4.5</v>
      </c>
      <c r="C67" s="315" t="str">
        <f>+'PAI 2025 GPS rempl2)'!B65</f>
        <v>73-GRUPO DE TRABAJO DE COMUNICACION</v>
      </c>
      <c r="D67" s="315">
        <f>+'PAI 2025 GPS rempl2)'!C65</f>
        <v>1</v>
      </c>
      <c r="E67" s="315" t="str">
        <f>+'PAI 2025 GPS rempl2)'!D65</f>
        <v>Actividad propia</v>
      </c>
      <c r="F67" s="315" t="str">
        <f>+'PAI 2025 GPS rempl2)'!E65</f>
        <v>73.4.5</v>
      </c>
      <c r="G67" s="315" t="str">
        <f>+'PAI 2025 GPS rempl2)'!F65</f>
        <v>N/A</v>
      </c>
      <c r="H67" s="315">
        <f>VLOOKUP(A67,'Plantilla publicacion'!$A$3:$F$490,6,0)</f>
        <v>0</v>
      </c>
      <c r="I67" s="315">
        <f>VLOOKUP(F67,'Plantilla publicacion'!$A$3:$N$490,14,0)</f>
        <v>0</v>
      </c>
      <c r="J67" s="315">
        <f>VLOOKUP(F67,'Plantilla publicacion'!$A$3:$P$490,15,0)</f>
        <v>0</v>
      </c>
      <c r="K67" s="315" t="str">
        <f>+'PAI 2025 GPS rempl2)'!J65</f>
        <v>N/A</v>
      </c>
      <c r="L67" s="315" t="str">
        <f>+'PAI 2025 GPS rempl2)'!K65</f>
        <v>N/A</v>
      </c>
      <c r="M67" s="315" t="str">
        <f>+'PAI 2025 GPS rempl2)'!L65</f>
        <v>N/A</v>
      </c>
      <c r="N67" s="315" t="str">
        <f t="shared" si="1"/>
        <v>Política Servicio al Ciudadano_DIMENSIÓN Gestión con Valores para Resultados</v>
      </c>
      <c r="O67" s="315" t="str">
        <f>IF(E67="Producto",VLOOKUP(F67,'Plantilla publicacion'!$A$3:$Q$490,16,0),"N/A")</f>
        <v>N/A</v>
      </c>
      <c r="P67" s="315" t="str">
        <f>+'PAI 2025 GPS rempl2)'!O65</f>
        <v>Realizar el informe de seguimiento a la implementación de la sistematización en los procesos digitales internos y externos (Informe trimestral de seguimiento elaborado)</v>
      </c>
      <c r="Q67" s="315">
        <f>+'PAI 2025 GPS rempl2)'!P65</f>
        <v>10</v>
      </c>
      <c r="R67" s="315">
        <f>+'PAI 2025 GPS rempl2)'!Q65</f>
        <v>3</v>
      </c>
      <c r="S67" s="315" t="str">
        <f>+'PAI 2025 GPS rempl2)'!R65</f>
        <v>Númerica</v>
      </c>
      <c r="T67" s="316" t="str">
        <f>+'PAI 2025 GPS rempl2)'!S65</f>
        <v># de informes de seguimiento a la implementación de la sistematización en los procesos digitales internos y externos elaborados / 3 informes de seguimiento a la implementación de la sistematización en los procesos digitales internos y externos a elaborar</v>
      </c>
      <c r="U67" s="316">
        <f>+'PAI 2025 GPS rempl2)'!T65</f>
        <v>45965</v>
      </c>
      <c r="V67" s="315">
        <f>+'PAI 2025 GPS rempl2)'!U65</f>
        <v>45979</v>
      </c>
      <c r="W67" s="317" t="str">
        <f>+'PAI 2025 GPS rempl2)'!V65</f>
        <v>73-GRUPO DE TRABAJO DE COMUNICACION</v>
      </c>
      <c r="XFD67" s="314"/>
    </row>
    <row r="68" spans="1:23 16384:16384" s="317" customFormat="1" ht="58.5" customHeight="1" x14ac:dyDescent="0.25">
      <c r="A68" s="314" t="s">
        <v>644</v>
      </c>
      <c r="B68" s="315" t="str">
        <f>VLOOKUP(A68,'Dimensión 3-Gestión con Valor'!$B$10:$B$379,1,0)</f>
        <v>73.4.6</v>
      </c>
      <c r="C68" s="315" t="str">
        <f>+'PAI 2025 GPS rempl2)'!B66</f>
        <v>73-GRUPO DE TRABAJO DE COMUNICACION</v>
      </c>
      <c r="D68" s="315">
        <f>+'PAI 2025 GPS rempl2)'!C66</f>
        <v>1</v>
      </c>
      <c r="E68" s="315" t="str">
        <f>+'PAI 2025 GPS rempl2)'!D66</f>
        <v>Actividad propia</v>
      </c>
      <c r="F68" s="315" t="str">
        <f>+'PAI 2025 GPS rempl2)'!E66</f>
        <v>73.4.6</v>
      </c>
      <c r="G68" s="315" t="str">
        <f>+'PAI 2025 GPS rempl2)'!F66</f>
        <v>N/A</v>
      </c>
      <c r="H68" s="315">
        <f>VLOOKUP(A68,'Plantilla publicacion'!$A$3:$F$490,6,0)</f>
        <v>0</v>
      </c>
      <c r="I68" s="315">
        <f>VLOOKUP(F68,'Plantilla publicacion'!$A$3:$N$490,14,0)</f>
        <v>0</v>
      </c>
      <c r="J68" s="315">
        <f>VLOOKUP(F68,'Plantilla publicacion'!$A$3:$P$490,15,0)</f>
        <v>0</v>
      </c>
      <c r="K68" s="315" t="str">
        <f>+'PAI 2025 GPS rempl2)'!J66</f>
        <v>N/A</v>
      </c>
      <c r="L68" s="315" t="str">
        <f>+'PAI 2025 GPS rempl2)'!K66</f>
        <v>N/A</v>
      </c>
      <c r="M68" s="315" t="str">
        <f>+'PAI 2025 GPS rempl2)'!L66</f>
        <v>N/A</v>
      </c>
      <c r="N68" s="315" t="str">
        <f t="shared" si="1"/>
        <v>Política Servicio al Ciudadano_DIMENSIÓN Gestión con Valores para Resultados</v>
      </c>
      <c r="O68" s="315" t="str">
        <f>IF(E68="Producto",VLOOKUP(F68,'Plantilla publicacion'!$A$3:$Q$490,16,0),"N/A")</f>
        <v>N/A</v>
      </c>
      <c r="P68" s="315" t="str">
        <f>+'PAI 2025 GPS rempl2)'!O66</f>
        <v>Realizar el informe de seguimiento a la implementación de la sistematización de los eventos (Informe trimestral de seguimiento elaborado)</v>
      </c>
      <c r="Q68" s="315">
        <f>+'PAI 2025 GPS rempl2)'!P66</f>
        <v>10</v>
      </c>
      <c r="R68" s="315">
        <f>+'PAI 2025 GPS rempl2)'!Q66</f>
        <v>3</v>
      </c>
      <c r="S68" s="315" t="str">
        <f>+'PAI 2025 GPS rempl2)'!R66</f>
        <v>Númerica</v>
      </c>
      <c r="T68" s="316" t="str">
        <f>+'PAI 2025 GPS rempl2)'!S66</f>
        <v># de informes de seguimiento a la implementación de la sistematización de eventos elaborados / 3 informes de seguimiento a la implementación de la sistematización de eventos a elaborar</v>
      </c>
      <c r="U68" s="316">
        <f>+'PAI 2025 GPS rempl2)'!T66</f>
        <v>45992</v>
      </c>
      <c r="V68" s="315">
        <f>+'PAI 2025 GPS rempl2)'!U66</f>
        <v>46010</v>
      </c>
      <c r="W68" s="317" t="str">
        <f>+'PAI 2025 GPS rempl2)'!V66</f>
        <v>73-GRUPO DE TRABAJO DE COMUNICACION</v>
      </c>
      <c r="XFD68" s="314"/>
    </row>
    <row r="69" spans="1:23 16384:16384" ht="58.5" customHeight="1" x14ac:dyDescent="0.25">
      <c r="A69" s="196" t="s">
        <v>647</v>
      </c>
      <c r="B69" s="186" t="str">
        <f>VLOOKUP(A69,'Dimensión 3-Gestión con Valor'!$B$10:$B$379,1,0)</f>
        <v>3100.1</v>
      </c>
      <c r="C69" s="184" t="str">
        <f>+'PAI 2025 GPS rempl2)'!B67</f>
        <v>3100-DIRECCION DE INVESTIGACIONES DE PROTECCION AL CONSUMIDOR</v>
      </c>
      <c r="D69" s="184">
        <f>+'PAI 2025 GPS rempl2)'!C67</f>
        <v>2</v>
      </c>
      <c r="E69" s="184" t="str">
        <f>+'PAI 2025 GPS rempl2)'!D67</f>
        <v>Producto</v>
      </c>
      <c r="F69" s="184" t="str">
        <f>+'PAI 2025 GPS rempl2)'!E67</f>
        <v>3100.1</v>
      </c>
      <c r="G69" s="184" t="str">
        <f>+'PAI 2025 GPS rempl2)'!F67</f>
        <v>Operativo</v>
      </c>
      <c r="H69" s="184" t="str">
        <f>VLOOKUP(A69,'Plantilla publicacion'!$A$3:$F$490,6,0)</f>
        <v>58-Promover el enfoque preventivo, diferencial y territorial en el que hacer misional de la entidad</v>
      </c>
      <c r="I69" s="184" t="str">
        <f>VLOOKUP(F69,'Plantilla publicacion'!$A$3:$N$490,14,0)</f>
        <v>103-Cumplimiento de productos del PAI asociados a Promover el enfoque preventivo, diferencial y territorial en el que hacer misional de la entidad</v>
      </c>
      <c r="J69" s="184" t="str">
        <f>VLOOKUP(F69,'Plantilla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69" s="184" t="str">
        <f>+'PAI 2025 GPS rempl2)'!J67</f>
        <v xml:space="preserve">PND - 4-04-1-a- Transformación productiva, internacionalización y acción climática - Reindustrialización para la sostenibilidad, el desarrollo económico y social </v>
      </c>
      <c r="L69" s="184" t="str">
        <f>+'PAI 2025 GPS rempl2)'!K67</f>
        <v>No</v>
      </c>
      <c r="M69" s="184" t="str">
        <f>+'PAI 2025 GPS rempl2)'!L67</f>
        <v>FUNCIONAMIENTO</v>
      </c>
      <c r="N69" s="184" t="str">
        <f>VLOOKUP(A69,'Plantilla publicacion'!$A$2:$E$491,5,0)</f>
        <v>Política Servicio al Ciudadano_DIMENSIÓN Gestión con Valores para Resultados</v>
      </c>
      <c r="O69" s="184" t="str">
        <f>IF(E69="Producto",VLOOKUP(F69,'Plantilla publicacion'!$A$3:$Q$490,16,0),"N/A")</f>
        <v>PND_10_Fortalecer las actividades de inspección, vigilancia y control / PND_13_Analizar y monitorear los mercados digitales</v>
      </c>
      <c r="P69" s="184" t="str">
        <f>+'PAI 2025 GPS rempl2)'!O67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Q69" s="184">
        <f>+'PAI 2025 GPS rempl2)'!P67</f>
        <v>40</v>
      </c>
      <c r="R69" s="184">
        <f>+'PAI 2025 GPS rempl2)'!Q67</f>
        <v>1070</v>
      </c>
      <c r="S69" s="184" t="str">
        <f>+'PAI 2025 GPS rempl2)'!R67</f>
        <v>Númerica</v>
      </c>
      <c r="T69" s="184" t="str">
        <f>+'PAI 2025 GPS rempl2)'!S67</f>
        <v># de actuaciones oficiosas realizadas / 1070 actuaciones oficiosas a realizar</v>
      </c>
      <c r="U69" s="185">
        <f>+'PAI 2025 GPS rempl2)'!T67</f>
        <v>45706</v>
      </c>
      <c r="V69" s="185">
        <f>+'PAI 2025 GPS rempl2)'!U67</f>
        <v>45989</v>
      </c>
      <c r="W69" s="184" t="str">
        <f>+'PAI 2025 GPS rempl2)'!V67</f>
        <v>3100-DIRECCION DE INVESTIGACIONES DE PROTECCION AL CONSUMIDOR</v>
      </c>
    </row>
    <row r="70" spans="1:23 16384:16384" s="317" customFormat="1" ht="58.5" customHeight="1" x14ac:dyDescent="0.25">
      <c r="A70" s="314" t="s">
        <v>648</v>
      </c>
      <c r="B70" s="315" t="str">
        <f>VLOOKUP(A70,'Dimensión 3-Gestión con Valor'!$B$10:$B$379,1,0)</f>
        <v>3100.1.1</v>
      </c>
      <c r="C70" s="315" t="str">
        <f>+'PAI 2025 GPS rempl2)'!B68</f>
        <v>3100-DIRECCION DE INVESTIGACIONES DE PROTECCION AL CONSUMIDOR</v>
      </c>
      <c r="D70" s="315">
        <f>+'PAI 2025 GPS rempl2)'!C68</f>
        <v>2</v>
      </c>
      <c r="E70" s="315" t="str">
        <f>+'PAI 2025 GPS rempl2)'!D68</f>
        <v>Actividad propia</v>
      </c>
      <c r="F70" s="315" t="str">
        <f>+'PAI 2025 GPS rempl2)'!E68</f>
        <v>3100.1.1</v>
      </c>
      <c r="G70" s="315" t="str">
        <f>+'PAI 2025 GPS rempl2)'!F68</f>
        <v>N/A</v>
      </c>
      <c r="H70" s="315">
        <f>VLOOKUP(A70,'Plantilla publicacion'!$A$3:$F$490,6,0)</f>
        <v>0</v>
      </c>
      <c r="I70" s="315">
        <f>VLOOKUP(F70,'Plantilla publicacion'!$A$3:$N$490,14,0)</f>
        <v>0</v>
      </c>
      <c r="J70" s="315">
        <f>VLOOKUP(F70,'Plantilla publicacion'!$A$3:$P$490,15,0)</f>
        <v>0</v>
      </c>
      <c r="K70" s="315" t="str">
        <f>+'PAI 2025 GPS rempl2)'!J68</f>
        <v>N/A</v>
      </c>
      <c r="L70" s="315" t="str">
        <f>+'PAI 2025 GPS rempl2)'!K68</f>
        <v>N/A</v>
      </c>
      <c r="M70" s="315" t="str">
        <f>+'PAI 2025 GPS rempl2)'!L68</f>
        <v>N/A</v>
      </c>
      <c r="N70" s="315" t="str">
        <f t="shared" ref="N70:N72" si="2">+N69</f>
        <v>Política Servicio al Ciudadano_DIMENSIÓN Gestión con Valores para Resultados</v>
      </c>
      <c r="O70" s="315" t="str">
        <f>IF(E70="Producto",VLOOKUP(F70,'Plantilla publicacion'!$A$3:$Q$490,16,0),"N/A")</f>
        <v>N/A</v>
      </c>
      <c r="P70" s="315" t="str">
        <f>+'PAI 2025 GPS rempl2)'!O68</f>
        <v>Verificar las denuncias recibidas en 2024 para identificar a los denunciados en el comercio electrónico con el mayor número de quejas (Informe de la verificación realizada)</v>
      </c>
      <c r="Q70" s="315">
        <f>+'PAI 2025 GPS rempl2)'!P68</f>
        <v>15</v>
      </c>
      <c r="R70" s="315">
        <f>+'PAI 2025 GPS rempl2)'!Q68</f>
        <v>1</v>
      </c>
      <c r="S70" s="315" t="str">
        <f>+'PAI 2025 GPS rempl2)'!R68</f>
        <v>Númerica</v>
      </c>
      <c r="T70" s="316" t="str">
        <f>+'PAI 2025 GPS rempl2)'!S68</f>
        <v># de informes de verificación  realizados / 1 informe de verificación a realizar</v>
      </c>
      <c r="U70" s="316">
        <f>+'PAI 2025 GPS rempl2)'!T68</f>
        <v>45706</v>
      </c>
      <c r="V70" s="315">
        <f>+'PAI 2025 GPS rempl2)'!U68</f>
        <v>45747</v>
      </c>
      <c r="W70" s="317" t="str">
        <f>+'PAI 2025 GPS rempl2)'!V68</f>
        <v>3100-DIRECCION DE INVESTIGACIONES DE PROTECCION AL CONSUMIDOR</v>
      </c>
      <c r="XFD70" s="314"/>
    </row>
    <row r="71" spans="1:23 16384:16384" s="317" customFormat="1" ht="58.5" customHeight="1" x14ac:dyDescent="0.25">
      <c r="A71" s="314" t="s">
        <v>650</v>
      </c>
      <c r="B71" s="315" t="str">
        <f>VLOOKUP(A71,'Dimensión 3-Gestión con Valor'!$B$10:$B$379,1,0)</f>
        <v>3100.1.2</v>
      </c>
      <c r="C71" s="315" t="str">
        <f>+'PAI 2025 GPS rempl2)'!B69</f>
        <v>3100-DIRECCION DE INVESTIGACIONES DE PROTECCION AL CONSUMIDOR</v>
      </c>
      <c r="D71" s="315">
        <f>+'PAI 2025 GPS rempl2)'!C69</f>
        <v>2</v>
      </c>
      <c r="E71" s="315" t="str">
        <f>+'PAI 2025 GPS rempl2)'!D69</f>
        <v>Actividad propia</v>
      </c>
      <c r="F71" s="315" t="str">
        <f>+'PAI 2025 GPS rempl2)'!E69</f>
        <v>3100.1.2</v>
      </c>
      <c r="G71" s="315" t="str">
        <f>+'PAI 2025 GPS rempl2)'!F69</f>
        <v>N/A</v>
      </c>
      <c r="H71" s="315">
        <f>VLOOKUP(A71,'Plantilla publicacion'!$A$3:$F$490,6,0)</f>
        <v>0</v>
      </c>
      <c r="I71" s="315">
        <f>VLOOKUP(F71,'Plantilla publicacion'!$A$3:$N$490,14,0)</f>
        <v>0</v>
      </c>
      <c r="J71" s="315">
        <f>VLOOKUP(F71,'Plantilla publicacion'!$A$3:$P$490,15,0)</f>
        <v>0</v>
      </c>
      <c r="K71" s="315" t="str">
        <f>+'PAI 2025 GPS rempl2)'!J69</f>
        <v>N/A</v>
      </c>
      <c r="L71" s="315" t="str">
        <f>+'PAI 2025 GPS rempl2)'!K69</f>
        <v>N/A</v>
      </c>
      <c r="M71" s="315" t="str">
        <f>+'PAI 2025 GPS rempl2)'!L69</f>
        <v>N/A</v>
      </c>
      <c r="N71" s="315" t="str">
        <f t="shared" si="2"/>
        <v>Política Servicio al Ciudadano_DIMENSIÓN Gestión con Valores para Resultados</v>
      </c>
      <c r="O71" s="315" t="str">
        <f>IF(E71="Producto",VLOOKUP(F71,'Plantilla publicacion'!$A$3:$Q$490,16,0),"N/A")</f>
        <v>N/A</v>
      </c>
      <c r="P71" s="315" t="str">
        <f>+'PAI 2025 GPS rempl2)'!O69</f>
        <v>Definir el cronograma de las actuaciones de  inspección a realizar (Documentos con la programación)</v>
      </c>
      <c r="Q71" s="315">
        <f>+'PAI 2025 GPS rempl2)'!P69</f>
        <v>25</v>
      </c>
      <c r="R71" s="315">
        <f>+'PAI 2025 GPS rempl2)'!Q69</f>
        <v>1</v>
      </c>
      <c r="S71" s="315" t="str">
        <f>+'PAI 2025 GPS rempl2)'!R69</f>
        <v>Númerica</v>
      </c>
      <c r="T71" s="316" t="str">
        <f>+'PAI 2025 GPS rempl2)'!S69</f>
        <v># de cronogramas realizados / 1 cronogramas a realizar</v>
      </c>
      <c r="U71" s="316">
        <f>+'PAI 2025 GPS rempl2)'!T69</f>
        <v>45748</v>
      </c>
      <c r="V71" s="315">
        <f>+'PAI 2025 GPS rempl2)'!U69</f>
        <v>45777</v>
      </c>
      <c r="W71" s="317" t="str">
        <f>+'PAI 2025 GPS rempl2)'!V69</f>
        <v>3100-DIRECCION DE INVESTIGACIONES DE PROTECCION AL CONSUMIDOR</v>
      </c>
      <c r="XFD71" s="314"/>
    </row>
    <row r="72" spans="1:23 16384:16384" s="317" customFormat="1" ht="58.5" customHeight="1" x14ac:dyDescent="0.25">
      <c r="A72" s="314" t="s">
        <v>652</v>
      </c>
      <c r="B72" s="315" t="str">
        <f>VLOOKUP(A72,'Dimensión 3-Gestión con Valor'!$B$10:$B$379,1,0)</f>
        <v>3100.1.3</v>
      </c>
      <c r="C72" s="315" t="str">
        <f>+'PAI 2025 GPS rempl2)'!B70</f>
        <v>3100-DIRECCION DE INVESTIGACIONES DE PROTECCION AL CONSUMIDOR</v>
      </c>
      <c r="D72" s="315">
        <f>+'PAI 2025 GPS rempl2)'!C70</f>
        <v>2</v>
      </c>
      <c r="E72" s="315" t="str">
        <f>+'PAI 2025 GPS rempl2)'!D70</f>
        <v>Actividad propia</v>
      </c>
      <c r="F72" s="315" t="str">
        <f>+'PAI 2025 GPS rempl2)'!E70</f>
        <v>3100.1.3</v>
      </c>
      <c r="G72" s="315" t="str">
        <f>+'PAI 2025 GPS rempl2)'!F70</f>
        <v>N/A</v>
      </c>
      <c r="H72" s="315">
        <f>VLOOKUP(A72,'Plantilla publicacion'!$A$3:$F$490,6,0)</f>
        <v>0</v>
      </c>
      <c r="I72" s="315">
        <f>VLOOKUP(F72,'Plantilla publicacion'!$A$3:$N$490,14,0)</f>
        <v>0</v>
      </c>
      <c r="J72" s="315">
        <f>VLOOKUP(F72,'Plantilla publicacion'!$A$3:$P$490,15,0)</f>
        <v>0</v>
      </c>
      <c r="K72" s="315" t="str">
        <f>+'PAI 2025 GPS rempl2)'!J70</f>
        <v>N/A</v>
      </c>
      <c r="L72" s="315" t="str">
        <f>+'PAI 2025 GPS rempl2)'!K70</f>
        <v>N/A</v>
      </c>
      <c r="M72" s="315" t="str">
        <f>+'PAI 2025 GPS rempl2)'!L70</f>
        <v>N/A</v>
      </c>
      <c r="N72" s="315" t="str">
        <f t="shared" si="2"/>
        <v>Política Servicio al Ciudadano_DIMENSIÓN Gestión con Valores para Resultados</v>
      </c>
      <c r="O72" s="315" t="str">
        <f>IF(E72="Producto",VLOOKUP(F72,'Plantilla publicacion'!$A$3:$Q$490,16,0),"N/A")</f>
        <v>N/A</v>
      </c>
      <c r="P72" s="315" t="str">
        <f>+'PAI 2025 GPS rempl2)'!O70</f>
        <v>Realizar visitas de inspección a personas naturales o jurídicas sujetas de inspección y vigilancia (Relación de los números de radicación de las visitas de inspección web realizadas)</v>
      </c>
      <c r="Q72" s="315">
        <f>+'PAI 2025 GPS rempl2)'!P70</f>
        <v>60</v>
      </c>
      <c r="R72" s="315">
        <f>+'PAI 2025 GPS rempl2)'!Q70</f>
        <v>1070</v>
      </c>
      <c r="S72" s="315" t="str">
        <f>+'PAI 2025 GPS rempl2)'!R70</f>
        <v>Númerica</v>
      </c>
      <c r="T72" s="316" t="str">
        <f>+'PAI 2025 GPS rempl2)'!S70</f>
        <v># de actuaciones oficiosas realizadas / 1070 actuaciones oficiosas a realizar</v>
      </c>
      <c r="U72" s="316">
        <f>+'PAI 2025 GPS rempl2)'!T70</f>
        <v>45755</v>
      </c>
      <c r="V72" s="315">
        <f>+'PAI 2025 GPS rempl2)'!U70</f>
        <v>45989</v>
      </c>
      <c r="W72" s="317" t="str">
        <f>+'PAI 2025 GPS rempl2)'!V70</f>
        <v>3100-DIRECCION DE INVESTIGACIONES DE PROTECCION AL CONSUMIDOR</v>
      </c>
      <c r="XFD72" s="314"/>
    </row>
    <row r="73" spans="1:23 16384:16384" ht="58.5" customHeight="1" x14ac:dyDescent="0.25">
      <c r="A73" s="196" t="s">
        <v>653</v>
      </c>
      <c r="B73" s="186" t="str">
        <f>VLOOKUP(A73,'Dimensión 3-Gestión con Valor'!$B$10:$B$379,1,0)</f>
        <v>3100.2</v>
      </c>
      <c r="C73" s="184" t="str">
        <f>+'PAI 2025 GPS rempl2)'!B71</f>
        <v>3100-DIRECCION DE INVESTIGACIONES DE PROTECCION AL CONSUMIDOR</v>
      </c>
      <c r="D73" s="184">
        <f>+'PAI 2025 GPS rempl2)'!C71</f>
        <v>2</v>
      </c>
      <c r="E73" s="184" t="str">
        <f>+'PAI 2025 GPS rempl2)'!D71</f>
        <v>Producto</v>
      </c>
      <c r="F73" s="184" t="str">
        <f>+'PAI 2025 GPS rempl2)'!E71</f>
        <v>3100.2</v>
      </c>
      <c r="G73" s="184" t="str">
        <f>+'PAI 2025 GPS rempl2)'!F71</f>
        <v>Operativo</v>
      </c>
      <c r="H73" s="184" t="str">
        <f>VLOOKUP(A73,'Plantilla publicacion'!$A$3:$F$490,6,0)</f>
        <v>58-Promover el enfoque preventivo, diferencial y territorial en el que hacer misional de la entidad</v>
      </c>
      <c r="I73" s="184" t="str">
        <f>VLOOKUP(F73,'Plantilla publicacion'!$A$3:$N$490,14,0)</f>
        <v>103-Cumplimiento de productos del PAI asociados a Promover el enfoque preventivo, diferencial y territorial en el que hacer misional de la entidad</v>
      </c>
      <c r="J73" s="184" t="str">
        <f>VLOOKUP(F73,'Plantilla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73" s="184" t="str">
        <f>+'PAI 2025 GPS rempl2)'!J71</f>
        <v xml:space="preserve">PND - 5-31-5-b- Convergencia regional - Entidades públicas territoriales y nacionales fortalecidas </v>
      </c>
      <c r="L73" s="184" t="str">
        <f>+'PAI 2025 GPS rempl2)'!K71</f>
        <v>No</v>
      </c>
      <c r="M73" s="184" t="str">
        <f>+'PAI 2025 GPS rempl2)'!L71</f>
        <v>C-3503-0200-0015-40401c</v>
      </c>
      <c r="N73" s="184" t="str">
        <f>VLOOKUP(A73,'Plantilla publicacion'!$A$2:$E$491,5,0)</f>
        <v>Política Servicio al Ciudadano_DIMENSIÓN Gestión con Valores para Resultados</v>
      </c>
      <c r="O73" s="184" t="str">
        <f>IF(E73="Producto",VLOOKUP(F73,'Plantilla publicacion'!$A$3:$Q$490,16,0),"N/A")</f>
        <v>PND_8_Fortalecer las capacidades y conocimiento sobre derechos y deberes de las relaciones de consumo /  PND_9_Ampliar los instrumentos de prevención</v>
      </c>
      <c r="P73" s="184" t="str">
        <f>+'PAI 2025 GPS rempl2)'!O71</f>
        <v>Visitas de acompañamiento a establecimientos de comercio ubicados en territorios turísticos, con el objetivo de promover la convergencia regional, realizadas  (Relación de los números de radicación de las visitas de inspección realizadas)</v>
      </c>
      <c r="Q73" s="184">
        <f>+'PAI 2025 GPS rempl2)'!P71</f>
        <v>40</v>
      </c>
      <c r="R73" s="184">
        <f>+'PAI 2025 GPS rempl2)'!Q71</f>
        <v>40</v>
      </c>
      <c r="S73" s="184" t="str">
        <f>+'PAI 2025 GPS rempl2)'!R71</f>
        <v>Númerica</v>
      </c>
      <c r="T73" s="184" t="str">
        <f>+'PAI 2025 GPS rempl2)'!S71</f>
        <v># de visitas realizadas / 40 visitas a realizar</v>
      </c>
      <c r="U73" s="185">
        <f>+'PAI 2025 GPS rempl2)'!T71</f>
        <v>45671</v>
      </c>
      <c r="V73" s="185">
        <f>+'PAI 2025 GPS rempl2)'!U71</f>
        <v>45989</v>
      </c>
      <c r="W73" s="184" t="str">
        <f>+'PAI 2025 GPS rempl2)'!V71</f>
        <v>3100-DIRECCION DE INVESTIGACIONES DE PROTECCION AL CONSUMIDOR</v>
      </c>
    </row>
    <row r="74" spans="1:23 16384:16384" s="317" customFormat="1" ht="58.5" customHeight="1" x14ac:dyDescent="0.25">
      <c r="A74" s="314" t="s">
        <v>656</v>
      </c>
      <c r="B74" s="315" t="str">
        <f>VLOOKUP(A74,'Dimensión 3-Gestión con Valor'!$B$10:$B$379,1,0)</f>
        <v>3100.2.1</v>
      </c>
      <c r="C74" s="315" t="str">
        <f>+'PAI 2025 GPS rempl2)'!B72</f>
        <v>3100-DIRECCION DE INVESTIGACIONES DE PROTECCION AL CONSUMIDOR</v>
      </c>
      <c r="D74" s="315">
        <f>+'PAI 2025 GPS rempl2)'!C72</f>
        <v>2</v>
      </c>
      <c r="E74" s="315" t="str">
        <f>+'PAI 2025 GPS rempl2)'!D72</f>
        <v>Actividad propia</v>
      </c>
      <c r="F74" s="315" t="str">
        <f>+'PAI 2025 GPS rempl2)'!E72</f>
        <v>3100.2.1</v>
      </c>
      <c r="G74" s="315" t="str">
        <f>+'PAI 2025 GPS rempl2)'!F72</f>
        <v>N/A</v>
      </c>
      <c r="H74" s="315">
        <f>VLOOKUP(A74,'Plantilla publicacion'!$A$3:$F$490,6,0)</f>
        <v>0</v>
      </c>
      <c r="I74" s="315">
        <f>VLOOKUP(F74,'Plantilla publicacion'!$A$3:$N$490,14,0)</f>
        <v>0</v>
      </c>
      <c r="J74" s="315">
        <f>VLOOKUP(F74,'Plantilla publicacion'!$A$3:$P$490,15,0)</f>
        <v>0</v>
      </c>
      <c r="K74" s="315" t="str">
        <f>+'PAI 2025 GPS rempl2)'!J72</f>
        <v>N/A</v>
      </c>
      <c r="L74" s="315" t="str">
        <f>+'PAI 2025 GPS rempl2)'!K72</f>
        <v>N/A</v>
      </c>
      <c r="M74" s="315" t="str">
        <f>+'PAI 2025 GPS rempl2)'!L72</f>
        <v>N/A</v>
      </c>
      <c r="N74" s="315" t="str">
        <f t="shared" ref="N74:N76" si="3">+N73</f>
        <v>Política Servicio al Ciudadano_DIMENSIÓN Gestión con Valores para Resultados</v>
      </c>
      <c r="O74" s="315" t="str">
        <f>IF(E74="Producto",VLOOKUP(F74,'Plantilla publicacion'!$A$3:$Q$490,16,0),"N/A")</f>
        <v>N/A</v>
      </c>
      <c r="P74" s="315" t="str">
        <f>+'PAI 2025 GPS rempl2)'!O72</f>
        <v>Determinar los sectores en los cuales se llevarán a cabo las actuaciones administrativas de inspección, vigilancia y control. (Acta de reunión)</v>
      </c>
      <c r="Q74" s="315">
        <f>+'PAI 2025 GPS rempl2)'!P72</f>
        <v>15</v>
      </c>
      <c r="R74" s="315">
        <f>+'PAI 2025 GPS rempl2)'!Q72</f>
        <v>1</v>
      </c>
      <c r="S74" s="315" t="str">
        <f>+'PAI 2025 GPS rempl2)'!R72</f>
        <v>Númerica</v>
      </c>
      <c r="T74" s="316" t="str">
        <f>+'PAI 2025 GPS rempl2)'!S72</f>
        <v># de actas de reuniones realizadas / 1 actas de reunión a realizar</v>
      </c>
      <c r="U74" s="316">
        <f>+'PAI 2025 GPS rempl2)'!T72</f>
        <v>45671</v>
      </c>
      <c r="V74" s="315">
        <f>+'PAI 2025 GPS rempl2)'!U72</f>
        <v>45695</v>
      </c>
      <c r="W74" s="317" t="str">
        <f>+'PAI 2025 GPS rempl2)'!V72</f>
        <v>3100-DIRECCION DE INVESTIGACIONES DE PROTECCION AL CONSUMIDOR</v>
      </c>
      <c r="XFD74" s="314"/>
    </row>
    <row r="75" spans="1:23 16384:16384" s="317" customFormat="1" ht="58.5" customHeight="1" x14ac:dyDescent="0.25">
      <c r="A75" s="314" t="s">
        <v>658</v>
      </c>
      <c r="B75" s="315" t="str">
        <f>VLOOKUP(A75,'Dimensión 3-Gestión con Valor'!$B$10:$B$379,1,0)</f>
        <v>3100.2.2</v>
      </c>
      <c r="C75" s="315" t="str">
        <f>+'PAI 2025 GPS rempl2)'!B73</f>
        <v>3100-DIRECCION DE INVESTIGACIONES DE PROTECCION AL CONSUMIDOR</v>
      </c>
      <c r="D75" s="315">
        <f>+'PAI 2025 GPS rempl2)'!C73</f>
        <v>2</v>
      </c>
      <c r="E75" s="315" t="str">
        <f>+'PAI 2025 GPS rempl2)'!D73</f>
        <v>Actividad propia</v>
      </c>
      <c r="F75" s="315" t="str">
        <f>+'PAI 2025 GPS rempl2)'!E73</f>
        <v>3100.2.2</v>
      </c>
      <c r="G75" s="315" t="str">
        <f>+'PAI 2025 GPS rempl2)'!F73</f>
        <v>N/A</v>
      </c>
      <c r="H75" s="315">
        <f>VLOOKUP(A75,'Plantilla publicacion'!$A$3:$F$490,6,0)</f>
        <v>0</v>
      </c>
      <c r="I75" s="315">
        <f>VLOOKUP(F75,'Plantilla publicacion'!$A$3:$N$490,14,0)</f>
        <v>0</v>
      </c>
      <c r="J75" s="315">
        <f>VLOOKUP(F75,'Plantilla publicacion'!$A$3:$P$490,15,0)</f>
        <v>0</v>
      </c>
      <c r="K75" s="315" t="str">
        <f>+'PAI 2025 GPS rempl2)'!J73</f>
        <v>N/A</v>
      </c>
      <c r="L75" s="315" t="str">
        <f>+'PAI 2025 GPS rempl2)'!K73</f>
        <v>N/A</v>
      </c>
      <c r="M75" s="315" t="str">
        <f>+'PAI 2025 GPS rempl2)'!L73</f>
        <v>N/A</v>
      </c>
      <c r="N75" s="315" t="str">
        <f t="shared" si="3"/>
        <v>Política Servicio al Ciudadano_DIMENSIÓN Gestión con Valores para Resultados</v>
      </c>
      <c r="O75" s="315" t="str">
        <f>IF(E75="Producto",VLOOKUP(F75,'Plantilla publicacion'!$A$3:$Q$490,16,0),"N/A")</f>
        <v>N/A</v>
      </c>
      <c r="P75" s="315" t="str">
        <f>+'PAI 2025 GPS rempl2)'!O73</f>
        <v>Programar las visitas de inspección a realizar (Programación trimestral de las actuaciones administrativas)</v>
      </c>
      <c r="Q75" s="315">
        <f>+'PAI 2025 GPS rempl2)'!P73</f>
        <v>15</v>
      </c>
      <c r="R75" s="315">
        <f>+'PAI 2025 GPS rempl2)'!Q73</f>
        <v>4</v>
      </c>
      <c r="S75" s="315" t="str">
        <f>+'PAI 2025 GPS rempl2)'!R73</f>
        <v>Númerica</v>
      </c>
      <c r="T75" s="316" t="str">
        <f>+'PAI 2025 GPS rempl2)'!S73</f>
        <v># de programaciones realizadas / 4 programaciones a realizar</v>
      </c>
      <c r="U75" s="316">
        <f>+'PAI 2025 GPS rempl2)'!T73</f>
        <v>45671</v>
      </c>
      <c r="V75" s="315">
        <f>+'PAI 2025 GPS rempl2)'!U73</f>
        <v>45961</v>
      </c>
      <c r="W75" s="317" t="str">
        <f>+'PAI 2025 GPS rempl2)'!V73</f>
        <v>3100-DIRECCION DE INVESTIGACIONES DE PROTECCION AL CONSUMIDOR</v>
      </c>
      <c r="XFD75" s="314"/>
    </row>
    <row r="76" spans="1:23 16384:16384" s="317" customFormat="1" ht="58.5" customHeight="1" x14ac:dyDescent="0.25">
      <c r="A76" s="314" t="s">
        <v>660</v>
      </c>
      <c r="B76" s="315" t="str">
        <f>VLOOKUP(A76,'Dimensión 3-Gestión con Valor'!$B$10:$B$379,1,0)</f>
        <v>3100.2.3</v>
      </c>
      <c r="C76" s="315" t="str">
        <f>+'PAI 2025 GPS rempl2)'!B74</f>
        <v>3100-DIRECCION DE INVESTIGACIONES DE PROTECCION AL CONSUMIDOR</v>
      </c>
      <c r="D76" s="315">
        <f>+'PAI 2025 GPS rempl2)'!C74</f>
        <v>2</v>
      </c>
      <c r="E76" s="315" t="str">
        <f>+'PAI 2025 GPS rempl2)'!D74</f>
        <v>Actividad propia</v>
      </c>
      <c r="F76" s="315" t="str">
        <f>+'PAI 2025 GPS rempl2)'!E74</f>
        <v>3100.2.3</v>
      </c>
      <c r="G76" s="315" t="str">
        <f>+'PAI 2025 GPS rempl2)'!F74</f>
        <v>N/A</v>
      </c>
      <c r="H76" s="315">
        <f>VLOOKUP(A76,'Plantilla publicacion'!$A$3:$F$490,6,0)</f>
        <v>0</v>
      </c>
      <c r="I76" s="315">
        <f>VLOOKUP(F76,'Plantilla publicacion'!$A$3:$N$490,14,0)</f>
        <v>0</v>
      </c>
      <c r="J76" s="315">
        <f>VLOOKUP(F76,'Plantilla publicacion'!$A$3:$P$490,15,0)</f>
        <v>0</v>
      </c>
      <c r="K76" s="315" t="str">
        <f>+'PAI 2025 GPS rempl2)'!J74</f>
        <v>N/A</v>
      </c>
      <c r="L76" s="315" t="str">
        <f>+'PAI 2025 GPS rempl2)'!K74</f>
        <v>N/A</v>
      </c>
      <c r="M76" s="315" t="str">
        <f>+'PAI 2025 GPS rempl2)'!L74</f>
        <v>N/A</v>
      </c>
      <c r="N76" s="315" t="str">
        <f t="shared" si="3"/>
        <v>Política Servicio al Ciudadano_DIMENSIÓN Gestión con Valores para Resultados</v>
      </c>
      <c r="O76" s="315" t="str">
        <f>IF(E76="Producto",VLOOKUP(F76,'Plantilla publicacion'!$A$3:$Q$490,16,0),"N/A")</f>
        <v>N/A</v>
      </c>
      <c r="P76" s="315" t="str">
        <f>+'PAI 2025 GPS rempl2)'!O74</f>
        <v>Realizar las visitas de inspección a las personas naturales o jurídicas sujetas de inspección y vigilancia (Relación de los números de radicación de las visitas de inspección realizados)</v>
      </c>
      <c r="Q76" s="315">
        <f>+'PAI 2025 GPS rempl2)'!P74</f>
        <v>70</v>
      </c>
      <c r="R76" s="315">
        <f>+'PAI 2025 GPS rempl2)'!Q74</f>
        <v>40</v>
      </c>
      <c r="S76" s="315" t="str">
        <f>+'PAI 2025 GPS rempl2)'!R74</f>
        <v>Númerica</v>
      </c>
      <c r="T76" s="316" t="str">
        <f>+'PAI 2025 GPS rempl2)'!S74</f>
        <v># de visitas realizadas / 40 visitas a realizar</v>
      </c>
      <c r="U76" s="316">
        <f>+'PAI 2025 GPS rempl2)'!T74</f>
        <v>45695</v>
      </c>
      <c r="V76" s="315">
        <f>+'PAI 2025 GPS rempl2)'!U74</f>
        <v>45989</v>
      </c>
      <c r="W76" s="317" t="str">
        <f>+'PAI 2025 GPS rempl2)'!V74</f>
        <v>3100-DIRECCION DE INVESTIGACIONES DE PROTECCION AL CONSUMIDOR</v>
      </c>
      <c r="XFD76" s="314"/>
    </row>
    <row r="77" spans="1:23 16384:16384" ht="58.5" customHeight="1" x14ac:dyDescent="0.25">
      <c r="A77" s="196" t="s">
        <v>661</v>
      </c>
      <c r="B77" s="186" t="str">
        <f>VLOOKUP(A77,'Dimensión 3-Gestión con Valor'!$B$10:$B$379,1,0)</f>
        <v>3100.3</v>
      </c>
      <c r="C77" s="184" t="str">
        <f>+'PAI 2025 GPS rempl2)'!B75</f>
        <v>3100-DIRECCION DE INVESTIGACIONES DE PROTECCION AL CONSUMIDOR</v>
      </c>
      <c r="D77" s="184">
        <f>+'PAI 2025 GPS rempl2)'!C75</f>
        <v>2</v>
      </c>
      <c r="E77" s="184" t="str">
        <f>+'PAI 2025 GPS rempl2)'!D75</f>
        <v>Producto</v>
      </c>
      <c r="F77" s="184" t="str">
        <f>+'PAI 2025 GPS rempl2)'!E75</f>
        <v>3100.3</v>
      </c>
      <c r="G77" s="184" t="str">
        <f>+'PAI 2025 GPS rempl2)'!F75</f>
        <v>Operativo</v>
      </c>
      <c r="H77" s="184" t="str">
        <f>VLOOKUP(A77,'Plantilla publicacion'!$A$3:$F$490,6,0)</f>
        <v>81-Mejorar la oportunidad en la atención de trámites y servicios.</v>
      </c>
      <c r="I77" s="184" t="str">
        <f>VLOOKUP(F77,'Plantilla publicacion'!$A$3:$N$490,14,0)</f>
        <v>138-Avance promedio de cumplimiento de productos asociados a mejorar la oportunidad en la atención de trámites y servicios.</v>
      </c>
      <c r="J77" s="184" t="str">
        <f>VLOOKUP(F77,'Plantilla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77" s="184" t="str">
        <f>+'PAI 2025 GPS rempl2)'!J75</f>
        <v xml:space="preserve">PND - 5-31-5-b- Convergencia regional - Entidades públicas territoriales y nacionales fortalecidas </v>
      </c>
      <c r="L77" s="184" t="str">
        <f>+'PAI 2025 GPS rempl2)'!K75</f>
        <v>No</v>
      </c>
      <c r="M77" s="184" t="str">
        <f>+'PAI 2025 GPS rempl2)'!L75</f>
        <v>FUNCIONAMIENTO</v>
      </c>
      <c r="N77" s="184" t="str">
        <f>VLOOKUP(A77,'Plantilla publicacion'!$A$2:$E$491,5,0)</f>
        <v>Política Servicio al Ciudadano_DIMENSIÓN Gestión con Valores para Resultados</v>
      </c>
      <c r="O77" s="184">
        <f>IF(E77="Producto",VLOOKUP(F77,'Plantilla publicacion'!$A$3:$Q$490,16,0),"N/A")</f>
        <v>0</v>
      </c>
      <c r="P77" s="184" t="str">
        <f>+'PAI 2025 GPS rempl2)'!O75</f>
        <v>Recursos de reposición interpuestos, decididos dentro de los 6 meses siguientes a su presentación (Relación de los números de radicación de los recursos decididos, fecha de entrada y salida)</v>
      </c>
      <c r="Q77" s="184">
        <f>+'PAI 2025 GPS rempl2)'!P75</f>
        <v>20</v>
      </c>
      <c r="R77" s="184">
        <f>+'PAI 2025 GPS rempl2)'!Q75</f>
        <v>80</v>
      </c>
      <c r="S77" s="184" t="str">
        <f>+'PAI 2025 GPS rempl2)'!R75</f>
        <v>Porcentual</v>
      </c>
      <c r="T77" s="184" t="str">
        <f>+'PAI 2025 GPS rempl2)'!S75</f>
        <v>% de listado de recursos decididos / 80% de listado de recursos a decidir</v>
      </c>
      <c r="U77" s="185">
        <f>+'PAI 2025 GPS rempl2)'!T75</f>
        <v>45659</v>
      </c>
      <c r="V77" s="185">
        <f>+'PAI 2025 GPS rempl2)'!U75</f>
        <v>46022</v>
      </c>
      <c r="W77" s="184" t="str">
        <f>+'PAI 2025 GPS rempl2)'!V75</f>
        <v>3100-DIRECCION DE INVESTIGACIONES DE PROTECCION AL CONSUMIDOR</v>
      </c>
    </row>
    <row r="78" spans="1:23 16384:16384" s="317" customFormat="1" ht="58.5" customHeight="1" x14ac:dyDescent="0.25">
      <c r="A78" s="314" t="s">
        <v>664</v>
      </c>
      <c r="B78" s="315" t="str">
        <f>VLOOKUP(A78,'Dimensión 3-Gestión con Valor'!$B$10:$B$379,1,0)</f>
        <v>3100.3.1</v>
      </c>
      <c r="C78" s="315" t="str">
        <f>+'PAI 2025 GPS rempl2)'!B76</f>
        <v>3100-DIRECCION DE INVESTIGACIONES DE PROTECCION AL CONSUMIDOR</v>
      </c>
      <c r="D78" s="315">
        <f>+'PAI 2025 GPS rempl2)'!C76</f>
        <v>2</v>
      </c>
      <c r="E78" s="315" t="str">
        <f>+'PAI 2025 GPS rempl2)'!D76</f>
        <v>Actividad propia</v>
      </c>
      <c r="F78" s="315" t="str">
        <f>+'PAI 2025 GPS rempl2)'!E76</f>
        <v>3100.3.1</v>
      </c>
      <c r="G78" s="315" t="str">
        <f>+'PAI 2025 GPS rempl2)'!F76</f>
        <v>N/A</v>
      </c>
      <c r="H78" s="315">
        <f>VLOOKUP(A78,'Plantilla publicacion'!$A$3:$F$490,6,0)</f>
        <v>0</v>
      </c>
      <c r="I78" s="315">
        <f>VLOOKUP(F78,'Plantilla publicacion'!$A$3:$N$490,14,0)</f>
        <v>0</v>
      </c>
      <c r="J78" s="315">
        <f>VLOOKUP(F78,'Plantilla publicacion'!$A$3:$P$490,15,0)</f>
        <v>0</v>
      </c>
      <c r="K78" s="315" t="str">
        <f>+'PAI 2025 GPS rempl2)'!J76</f>
        <v>N/A</v>
      </c>
      <c r="L78" s="315" t="str">
        <f>+'PAI 2025 GPS rempl2)'!K76</f>
        <v>N/A</v>
      </c>
      <c r="M78" s="315" t="str">
        <f>+'PAI 2025 GPS rempl2)'!L76</f>
        <v>N/A</v>
      </c>
      <c r="N78" s="315" t="str">
        <f t="shared" ref="N78:N79" si="4">+N77</f>
        <v>Política Servicio al Ciudadano_DIMENSIÓN Gestión con Valores para Resultados</v>
      </c>
      <c r="O78" s="315" t="str">
        <f>IF(E78="Producto",VLOOKUP(F78,'Plantilla publicacion'!$A$3:$Q$490,16,0),"N/A")</f>
        <v>N/A</v>
      </c>
      <c r="P78" s="315" t="str">
        <f>+'PAI 2025 GPS rempl2)'!O76</f>
        <v>Crear y actualizar periódicamente el listado de los recursos de reposición que ingresan a partir del 1° de enero hasta el 30 de septiembre de 2025, incluyendo la información necesaria para verificar su cumplimiento (Listado de recursos interpuestos)</v>
      </c>
      <c r="Q78" s="315">
        <f>+'PAI 2025 GPS rempl2)'!P76</f>
        <v>30</v>
      </c>
      <c r="R78" s="315">
        <f>+'PAI 2025 GPS rempl2)'!Q76</f>
        <v>1</v>
      </c>
      <c r="S78" s="315" t="str">
        <f>+'PAI 2025 GPS rempl2)'!R76</f>
        <v>Númerica</v>
      </c>
      <c r="T78" s="316" t="str">
        <f>+'PAI 2025 GPS rempl2)'!S76</f>
        <v># de listados realizados / 1 listados a realizar</v>
      </c>
      <c r="U78" s="316">
        <f>+'PAI 2025 GPS rempl2)'!T76</f>
        <v>45659</v>
      </c>
      <c r="V78" s="315">
        <f>+'PAI 2025 GPS rempl2)'!U76</f>
        <v>45930</v>
      </c>
      <c r="W78" s="317" t="str">
        <f>+'PAI 2025 GPS rempl2)'!V76</f>
        <v>3100-DIRECCION DE INVESTIGACIONES DE PROTECCION AL CONSUMIDOR</v>
      </c>
      <c r="XFD78" s="314"/>
    </row>
    <row r="79" spans="1:23 16384:16384" s="317" customFormat="1" ht="58.5" customHeight="1" x14ac:dyDescent="0.25">
      <c r="A79" s="314" t="s">
        <v>666</v>
      </c>
      <c r="B79" s="315" t="str">
        <f>VLOOKUP(A79,'Dimensión 3-Gestión con Valor'!$B$10:$B$379,1,0)</f>
        <v>3100.3.2</v>
      </c>
      <c r="C79" s="315" t="str">
        <f>+'PAI 2025 GPS rempl2)'!B77</f>
        <v>3100-DIRECCION DE INVESTIGACIONES DE PROTECCION AL CONSUMIDOR</v>
      </c>
      <c r="D79" s="315">
        <f>+'PAI 2025 GPS rempl2)'!C77</f>
        <v>2</v>
      </c>
      <c r="E79" s="315" t="str">
        <f>+'PAI 2025 GPS rempl2)'!D77</f>
        <v>Actividad propia</v>
      </c>
      <c r="F79" s="315" t="str">
        <f>+'PAI 2025 GPS rempl2)'!E77</f>
        <v>3100.3.2</v>
      </c>
      <c r="G79" s="315" t="str">
        <f>+'PAI 2025 GPS rempl2)'!F77</f>
        <v>N/A</v>
      </c>
      <c r="H79" s="315">
        <f>VLOOKUP(A79,'Plantilla publicacion'!$A$3:$F$490,6,0)</f>
        <v>0</v>
      </c>
      <c r="I79" s="315">
        <f>VLOOKUP(F79,'Plantilla publicacion'!$A$3:$N$490,14,0)</f>
        <v>0</v>
      </c>
      <c r="J79" s="315">
        <f>VLOOKUP(F79,'Plantilla publicacion'!$A$3:$P$490,15,0)</f>
        <v>0</v>
      </c>
      <c r="K79" s="315" t="str">
        <f>+'PAI 2025 GPS rempl2)'!J77</f>
        <v>N/A</v>
      </c>
      <c r="L79" s="315" t="str">
        <f>+'PAI 2025 GPS rempl2)'!K77</f>
        <v>N/A</v>
      </c>
      <c r="M79" s="315" t="str">
        <f>+'PAI 2025 GPS rempl2)'!L77</f>
        <v>N/A</v>
      </c>
      <c r="N79" s="315" t="str">
        <f t="shared" si="4"/>
        <v>Política Servicio al Ciudadano_DIMENSIÓN Gestión con Valores para Resultados</v>
      </c>
      <c r="O79" s="315" t="str">
        <f>IF(E79="Producto",VLOOKUP(F79,'Plantilla publicacion'!$A$3:$Q$490,16,0),"N/A")</f>
        <v>N/A</v>
      </c>
      <c r="P79" s="315" t="str">
        <f>+'PAI 2025 GPS rempl2)'!O77</f>
        <v>Decidir los recursos de reposición interpuestos dentro de los términos definidos. (Relación de los números de radicación de los recursos decididos)</v>
      </c>
      <c r="Q79" s="315">
        <f>+'PAI 2025 GPS rempl2)'!P77</f>
        <v>70</v>
      </c>
      <c r="R79" s="315">
        <f>+'PAI 2025 GPS rempl2)'!Q77</f>
        <v>80</v>
      </c>
      <c r="S79" s="315" t="str">
        <f>+'PAI 2025 GPS rempl2)'!R77</f>
        <v>Porcentual</v>
      </c>
      <c r="T79" s="316" t="str">
        <f>+'PAI 2025 GPS rempl2)'!S77</f>
        <v>% de listado de recursos decididos / 80% de 	listado de recursos a decidir</v>
      </c>
      <c r="U79" s="316">
        <f>+'PAI 2025 GPS rempl2)'!T77</f>
        <v>45659</v>
      </c>
      <c r="V79" s="315">
        <f>+'PAI 2025 GPS rempl2)'!U77</f>
        <v>46022</v>
      </c>
      <c r="W79" s="317" t="str">
        <f>+'PAI 2025 GPS rempl2)'!V77</f>
        <v>3100-DIRECCION DE INVESTIGACIONES DE PROTECCION AL CONSUMIDOR</v>
      </c>
      <c r="XFD79" s="314"/>
    </row>
    <row r="80" spans="1:23 16384:16384" ht="58.5" customHeight="1" x14ac:dyDescent="0.25">
      <c r="A80" s="196" t="s">
        <v>668</v>
      </c>
      <c r="B80" s="186" t="str">
        <f>VLOOKUP(A80,'Dimensión 3-Gestión con Valor'!$B$10:$B$379,1,0)</f>
        <v>60.1</v>
      </c>
      <c r="C80" s="184" t="str">
        <f>+'PAI 2025 GPS rempl2)'!B78</f>
        <v>60-GRUPO DE TRABAJO DE GESTIÓN JUDICIAL ADSCRITO A LA OFICINA ASESORA JURÍDICA</v>
      </c>
      <c r="D80" s="184">
        <f>+'PAI 2025 GPS rempl2)'!C78</f>
        <v>0</v>
      </c>
      <c r="E80" s="184" t="str">
        <f>+'PAI 2025 GPS rempl2)'!D78</f>
        <v>Producto</v>
      </c>
      <c r="F80" s="184" t="str">
        <f>+'PAI 2025 GPS rempl2)'!E78</f>
        <v>60.1</v>
      </c>
      <c r="G80" s="184" t="str">
        <f>+'PAI 2025 GPS rempl2)'!F78</f>
        <v>Operativo</v>
      </c>
      <c r="H80" s="184" t="str">
        <f>VLOOKUP(A80,'Plantilla publicacion'!$A$3:$F$490,6,0)</f>
        <v>60-Fortalecer el Sistema Integral de Gestión Institucional en el marco del Modelo Integrado de Planeación y gestión para mejorar la prestación del servicio.</v>
      </c>
      <c r="I80" s="184" t="str">
        <f>VLOOKUP(F80,'Plantilla publicacion'!$A$3:$N$490,14,0)</f>
        <v>106-Cumplimiento de productos del PAI asociados a Fortalecer el Sistema Integral de Gestión Institucional para mejorar la prestación del servicio.</v>
      </c>
      <c r="J80" s="184" t="str">
        <f>VLOOKUP(F80,'Plantilla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0" s="184" t="str">
        <f>+'PAI 2025 GPS rempl2)'!J78</f>
        <v xml:space="preserve">PND - 5-31-5-b- Convergencia regional - Entidades públicas territoriales y nacionales fortalecidas </v>
      </c>
      <c r="L80" s="184" t="str">
        <f>+'PAI 2025 GPS rempl2)'!K78</f>
        <v>No</v>
      </c>
      <c r="M80" s="184" t="str">
        <f>+'PAI 2025 GPS rempl2)'!L78</f>
        <v>N/A</v>
      </c>
      <c r="N80" s="184" t="str">
        <f>VLOOKUP(A80,'Plantilla publicacion'!$A$2:$E$491,5,0)</f>
        <v>Política Defensa Jurídica _DIMENSIÓN Gestión con Valores para Resultados</v>
      </c>
      <c r="O80" s="184">
        <f>IF(E80="Producto",VLOOKUP(F80,'Plantilla publicacion'!$A$3:$Q$490,16,0),"N/A")</f>
        <v>0</v>
      </c>
      <c r="P80" s="184" t="str">
        <f>+'PAI 2025 GPS rempl2)'!O78</f>
        <v>Política de prevención del Daño Antijurídico, implementada y presentada al Comité (Informe de implementación de la PPDA y acta de comité)</v>
      </c>
      <c r="Q80" s="184">
        <f>+'PAI 2025 GPS rempl2)'!P78</f>
        <v>35</v>
      </c>
      <c r="R80" s="184">
        <f>+'PAI 2025 GPS rempl2)'!Q78</f>
        <v>1</v>
      </c>
      <c r="S80" s="184" t="str">
        <f>+'PAI 2025 GPS rempl2)'!R78</f>
        <v>Númerica</v>
      </c>
      <c r="T80" s="184" t="str">
        <f>+'PAI 2025 GPS rempl2)'!S78</f>
        <v># de Política de prevención del daño antijurídico implementada / 1 Política de prevención del daño antijurídico a implementar</v>
      </c>
      <c r="U80" s="185">
        <f>+'PAI 2025 GPS rempl2)'!T78</f>
        <v>45691</v>
      </c>
      <c r="V80" s="185">
        <f>+'PAI 2025 GPS rempl2)'!U78</f>
        <v>46010</v>
      </c>
      <c r="W80" s="184" t="str">
        <f>+'PAI 2025 GPS rempl2)'!V78</f>
        <v>60-GRUPO DE TRABAJO DE GESTIÓN JUDICIAL ADSCRITO A LA OFICINA ASESORA JURÍDICA</v>
      </c>
    </row>
    <row r="81" spans="1:23 16384:16384" s="317" customFormat="1" ht="58.5" customHeight="1" x14ac:dyDescent="0.25">
      <c r="A81" s="314" t="s">
        <v>670</v>
      </c>
      <c r="B81" s="315" t="str">
        <f>VLOOKUP(A81,'Dimensión 3-Gestión con Valor'!$B$10:$B$379,1,0)</f>
        <v>60.1.1</v>
      </c>
      <c r="C81" s="315" t="str">
        <f>+'PAI 2025 GPS rempl2)'!B79</f>
        <v>60-GRUPO DE TRABAJO DE GESTIÓN JUDICIAL ADSCRITO A LA OFICINA ASESORA JURÍDICA</v>
      </c>
      <c r="D81" s="315">
        <f>+'PAI 2025 GPS rempl2)'!C79</f>
        <v>0</v>
      </c>
      <c r="E81" s="315" t="str">
        <f>+'PAI 2025 GPS rempl2)'!D79</f>
        <v>Actividad propia</v>
      </c>
      <c r="F81" s="315" t="str">
        <f>+'PAI 2025 GPS rempl2)'!E79</f>
        <v>60.1.1</v>
      </c>
      <c r="G81" s="315" t="str">
        <f>+'PAI 2025 GPS rempl2)'!F79</f>
        <v>N/A</v>
      </c>
      <c r="H81" s="315">
        <f>VLOOKUP(A81,'Plantilla publicacion'!$A$3:$F$490,6,0)</f>
        <v>0</v>
      </c>
      <c r="I81" s="315">
        <f>VLOOKUP(F81,'Plantilla publicacion'!$A$3:$N$490,14,0)</f>
        <v>0</v>
      </c>
      <c r="J81" s="315">
        <f>VLOOKUP(F81,'Plantilla publicacion'!$A$3:$P$490,15,0)</f>
        <v>0</v>
      </c>
      <c r="K81" s="315" t="str">
        <f>+'PAI 2025 GPS rempl2)'!J79</f>
        <v>N/A</v>
      </c>
      <c r="L81" s="315" t="str">
        <f>+'PAI 2025 GPS rempl2)'!K79</f>
        <v>N/A</v>
      </c>
      <c r="M81" s="315" t="str">
        <f>+'PAI 2025 GPS rempl2)'!L79</f>
        <v>N/A</v>
      </c>
      <c r="N81" s="315" t="str">
        <f t="shared" ref="N81:N84" si="5">+N80</f>
        <v>Política Defensa Jurídica _DIMENSIÓN Gestión con Valores para Resultados</v>
      </c>
      <c r="O81" s="315" t="str">
        <f>IF(E81="Producto",VLOOKUP(F81,'Plantilla publicacion'!$A$3:$Q$490,16,0),"N/A")</f>
        <v>N/A</v>
      </c>
      <c r="P81" s="315" t="str">
        <f>+'PAI 2025 GPS rempl2)'!O79</f>
        <v>Informar a las Delegaturas mediante memorando y/o correo electrónico, las actividades previstas para la ejecución de la Política de Prevención del Daño Antijurídico de la vigencia 2025. (Memorandos y/o correos electrónicos de los recordatorios)</v>
      </c>
      <c r="Q81" s="315">
        <f>+'PAI 2025 GPS rempl2)'!P79</f>
        <v>20</v>
      </c>
      <c r="R81" s="315">
        <f>+'PAI 2025 GPS rempl2)'!Q79</f>
        <v>1</v>
      </c>
      <c r="S81" s="315" t="str">
        <f>+'PAI 2025 GPS rempl2)'!R79</f>
        <v>Númerica</v>
      </c>
      <c r="T81" s="316" t="str">
        <f>+'PAI 2025 GPS rempl2)'!S79</f>
        <v># de memorandos enviados  a las Delegaturas / 1 memorandos a enviar  a las Delegaturas</v>
      </c>
      <c r="U81" s="316">
        <f>+'PAI 2025 GPS rempl2)'!T79</f>
        <v>45691</v>
      </c>
      <c r="V81" s="315">
        <f>+'PAI 2025 GPS rempl2)'!U79</f>
        <v>45747</v>
      </c>
      <c r="W81" s="317" t="str">
        <f>+'PAI 2025 GPS rempl2)'!V79</f>
        <v>60-GRUPO DE TRABAJO DE GESTIÓN JUDICIAL ADSCRITO A LA OFICINA ASESORA JURÍDICA</v>
      </c>
      <c r="XFD81" s="314"/>
    </row>
    <row r="82" spans="1:23 16384:16384" s="317" customFormat="1" ht="58.5" customHeight="1" x14ac:dyDescent="0.25">
      <c r="A82" s="314" t="s">
        <v>672</v>
      </c>
      <c r="B82" s="315" t="str">
        <f>VLOOKUP(A82,'Dimensión 3-Gestión con Valor'!$B$10:$B$379,1,0)</f>
        <v>60.1.2</v>
      </c>
      <c r="C82" s="315" t="str">
        <f>+'PAI 2025 GPS rempl2)'!B80</f>
        <v>60-GRUPO DE TRABAJO DE GESTIÓN JUDICIAL ADSCRITO A LA OFICINA ASESORA JURÍDICA</v>
      </c>
      <c r="D82" s="315">
        <f>+'PAI 2025 GPS rempl2)'!C80</f>
        <v>0</v>
      </c>
      <c r="E82" s="315" t="str">
        <f>+'PAI 2025 GPS rempl2)'!D80</f>
        <v>Actividad propia</v>
      </c>
      <c r="F82" s="315" t="str">
        <f>+'PAI 2025 GPS rempl2)'!E80</f>
        <v>60.1.2</v>
      </c>
      <c r="G82" s="315" t="str">
        <f>+'PAI 2025 GPS rempl2)'!F80</f>
        <v>N/A</v>
      </c>
      <c r="H82" s="315">
        <f>VLOOKUP(A82,'Plantilla publicacion'!$A$3:$F$490,6,0)</f>
        <v>0</v>
      </c>
      <c r="I82" s="315">
        <f>VLOOKUP(F82,'Plantilla publicacion'!$A$3:$N$490,14,0)</f>
        <v>0</v>
      </c>
      <c r="J82" s="315">
        <f>VLOOKUP(F82,'Plantilla publicacion'!$A$3:$P$490,15,0)</f>
        <v>0</v>
      </c>
      <c r="K82" s="315" t="str">
        <f>+'PAI 2025 GPS rempl2)'!J80</f>
        <v>N/A</v>
      </c>
      <c r="L82" s="315" t="str">
        <f>+'PAI 2025 GPS rempl2)'!K80</f>
        <v>N/A</v>
      </c>
      <c r="M82" s="315" t="str">
        <f>+'PAI 2025 GPS rempl2)'!L80</f>
        <v>N/A</v>
      </c>
      <c r="N82" s="315" t="str">
        <f t="shared" si="5"/>
        <v>Política Defensa Jurídica _DIMENSIÓN Gestión con Valores para Resultados</v>
      </c>
      <c r="O82" s="315" t="str">
        <f>IF(E82="Producto",VLOOKUP(F82,'Plantilla publicacion'!$A$3:$Q$490,16,0),"N/A")</f>
        <v>N/A</v>
      </c>
      <c r="P82" s="315" t="str">
        <f>+'PAI 2025 GPS rempl2)'!O80</f>
        <v>Requerir mediante memorando y/o correo electrónico a las Delegaturas el informe final de cumplimiento de las actividades previstas en la Política de Prevención del Daño Antijurídico de la vigencia 2025.(Memorandos y/o correos electrónicos de los requerimientos)</v>
      </c>
      <c r="Q82" s="315">
        <f>+'PAI 2025 GPS rempl2)'!P80</f>
        <v>20</v>
      </c>
      <c r="R82" s="315">
        <f>+'PAI 2025 GPS rempl2)'!Q80</f>
        <v>1</v>
      </c>
      <c r="S82" s="315" t="str">
        <f>+'PAI 2025 GPS rempl2)'!R80</f>
        <v>Númerica</v>
      </c>
      <c r="T82" s="316" t="str">
        <f>+'PAI 2025 GPS rempl2)'!S80</f>
        <v># de requerimientos realizados a las Delegaturas / 1 requerimientos a realizar a las Delegaturas</v>
      </c>
      <c r="U82" s="316">
        <f>+'PAI 2025 GPS rempl2)'!T80</f>
        <v>45839</v>
      </c>
      <c r="V82" s="315">
        <f>+'PAI 2025 GPS rempl2)'!U80</f>
        <v>45869</v>
      </c>
      <c r="W82" s="317" t="str">
        <f>+'PAI 2025 GPS rempl2)'!V80</f>
        <v>60-GRUPO DE TRABAJO DE GESTIÓN JUDICIAL ADSCRITO A LA OFICINA ASESORA JURÍDICA</v>
      </c>
      <c r="XFD82" s="314"/>
    </row>
    <row r="83" spans="1:23 16384:16384" s="317" customFormat="1" ht="58.5" customHeight="1" x14ac:dyDescent="0.25">
      <c r="A83" s="314" t="s">
        <v>674</v>
      </c>
      <c r="B83" s="315" t="str">
        <f>VLOOKUP(A83,'Dimensión 3-Gestión con Valor'!$B$10:$B$379,1,0)</f>
        <v>60.1.3</v>
      </c>
      <c r="C83" s="315" t="str">
        <f>+'PAI 2025 GPS rempl2)'!B81</f>
        <v>60-GRUPO DE TRABAJO DE GESTIÓN JUDICIAL ADSCRITO A LA OFICINA ASESORA JURÍDICA</v>
      </c>
      <c r="D83" s="315">
        <f>+'PAI 2025 GPS rempl2)'!C81</f>
        <v>0</v>
      </c>
      <c r="E83" s="315" t="str">
        <f>+'PAI 2025 GPS rempl2)'!D81</f>
        <v>Actividad propia</v>
      </c>
      <c r="F83" s="315" t="str">
        <f>+'PAI 2025 GPS rempl2)'!E81</f>
        <v>60.1.3</v>
      </c>
      <c r="G83" s="315" t="str">
        <f>+'PAI 2025 GPS rempl2)'!F81</f>
        <v>N/A</v>
      </c>
      <c r="H83" s="315">
        <f>VLOOKUP(A83,'Plantilla publicacion'!$A$3:$F$490,6,0)</f>
        <v>0</v>
      </c>
      <c r="I83" s="315">
        <f>VLOOKUP(F83,'Plantilla publicacion'!$A$3:$N$490,14,0)</f>
        <v>0</v>
      </c>
      <c r="J83" s="315">
        <f>VLOOKUP(F83,'Plantilla publicacion'!$A$3:$P$490,15,0)</f>
        <v>0</v>
      </c>
      <c r="K83" s="315" t="str">
        <f>+'PAI 2025 GPS rempl2)'!J81</f>
        <v>N/A</v>
      </c>
      <c r="L83" s="315" t="str">
        <f>+'PAI 2025 GPS rempl2)'!K81</f>
        <v>N/A</v>
      </c>
      <c r="M83" s="315" t="str">
        <f>+'PAI 2025 GPS rempl2)'!L81</f>
        <v>N/A</v>
      </c>
      <c r="N83" s="315" t="str">
        <f t="shared" si="5"/>
        <v>Política Defensa Jurídica _DIMENSIÓN Gestión con Valores para Resultados</v>
      </c>
      <c r="O83" s="315" t="str">
        <f>IF(E83="Producto",VLOOKUP(F83,'Plantilla publicacion'!$A$3:$Q$490,16,0),"N/A")</f>
        <v>N/A</v>
      </c>
      <c r="P83" s="315" t="str">
        <f>+'PAI 2025 GPS rempl2)'!O81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Q83" s="315">
        <f>+'PAI 2025 GPS rempl2)'!P81</f>
        <v>30</v>
      </c>
      <c r="R83" s="315">
        <f>+'PAI 2025 GPS rempl2)'!Q81</f>
        <v>1</v>
      </c>
      <c r="S83" s="315" t="str">
        <f>+'PAI 2025 GPS rempl2)'!R81</f>
        <v>Númerica</v>
      </c>
      <c r="T83" s="316" t="str">
        <f>+'PAI 2025 GPS rempl2)'!S81</f>
        <v># de documentos con la información remitida por las Delegaturas y/o áreas encargadas de las actividades ejecutadas, consolidado / 1 Documentos con la información remitida por las Delegaturas y/o áreas encargadas de las actividades ejecutadas, a consolidar</v>
      </c>
      <c r="U83" s="316">
        <f>+'PAI 2025 GPS rempl2)'!T81</f>
        <v>45931</v>
      </c>
      <c r="V83" s="315">
        <f>+'PAI 2025 GPS rempl2)'!U81</f>
        <v>45989</v>
      </c>
      <c r="W83" s="317" t="str">
        <f>+'PAI 2025 GPS rempl2)'!V81</f>
        <v>60-GRUPO DE TRABAJO DE GESTIÓN JUDICIAL ADSCRITO A LA OFICINA ASESORA JURÍDICA</v>
      </c>
      <c r="XFD83" s="314"/>
    </row>
    <row r="84" spans="1:23 16384:16384" s="317" customFormat="1" ht="58.5" customHeight="1" x14ac:dyDescent="0.25">
      <c r="A84" s="314" t="s">
        <v>676</v>
      </c>
      <c r="B84" s="315" t="str">
        <f>VLOOKUP(A84,'Dimensión 3-Gestión con Valor'!$B$10:$B$379,1,0)</f>
        <v>60.1.4</v>
      </c>
      <c r="C84" s="315" t="str">
        <f>+'PAI 2025 GPS rempl2)'!B82</f>
        <v>60-GRUPO DE TRABAJO DE GESTIÓN JUDICIAL ADSCRITO A LA OFICINA ASESORA JURÍDICA</v>
      </c>
      <c r="D84" s="315">
        <f>+'PAI 2025 GPS rempl2)'!C82</f>
        <v>0</v>
      </c>
      <c r="E84" s="315" t="str">
        <f>+'PAI 2025 GPS rempl2)'!D82</f>
        <v>Actividad propia</v>
      </c>
      <c r="F84" s="315" t="str">
        <f>+'PAI 2025 GPS rempl2)'!E82</f>
        <v>60.1.4</v>
      </c>
      <c r="G84" s="315" t="str">
        <f>+'PAI 2025 GPS rempl2)'!F82</f>
        <v>N/A</v>
      </c>
      <c r="H84" s="315">
        <f>VLOOKUP(A84,'Plantilla publicacion'!$A$3:$F$490,6,0)</f>
        <v>0</v>
      </c>
      <c r="I84" s="315">
        <f>VLOOKUP(F84,'Plantilla publicacion'!$A$3:$N$490,14,0)</f>
        <v>0</v>
      </c>
      <c r="J84" s="315">
        <f>VLOOKUP(F84,'Plantilla publicacion'!$A$3:$P$490,15,0)</f>
        <v>0</v>
      </c>
      <c r="K84" s="315" t="str">
        <f>+'PAI 2025 GPS rempl2)'!J82</f>
        <v>N/A</v>
      </c>
      <c r="L84" s="315" t="str">
        <f>+'PAI 2025 GPS rempl2)'!K82</f>
        <v>N/A</v>
      </c>
      <c r="M84" s="315" t="str">
        <f>+'PAI 2025 GPS rempl2)'!L82</f>
        <v>N/A</v>
      </c>
      <c r="N84" s="315" t="str">
        <f t="shared" si="5"/>
        <v>Política Defensa Jurídica _DIMENSIÓN Gestión con Valores para Resultados</v>
      </c>
      <c r="O84" s="315" t="str">
        <f>IF(E84="Producto",VLOOKUP(F84,'Plantilla publicacion'!$A$3:$Q$490,16,0),"N/A")</f>
        <v>N/A</v>
      </c>
      <c r="P84" s="315" t="str">
        <f>+'PAI 2025 GPS rempl2)'!O82</f>
        <v>Presentar al Comité de Conciliación, los resultados del cumplimiento del segundo año de implementación de la  Política de Prevención del Daño Antijurídico (Acta del comité de conciliación e informe de implementación /único entregable)</v>
      </c>
      <c r="Q84" s="315">
        <f>+'PAI 2025 GPS rempl2)'!P82</f>
        <v>30</v>
      </c>
      <c r="R84" s="315">
        <f>+'PAI 2025 GPS rempl2)'!Q82</f>
        <v>1</v>
      </c>
      <c r="S84" s="315" t="str">
        <f>+'PAI 2025 GPS rempl2)'!R82</f>
        <v>Númerica</v>
      </c>
      <c r="T84" s="316" t="str">
        <f>+'PAI 2025 GPS rempl2)'!S82</f>
        <v># de presentaciones de los resultados del cumplimiento del primer año de implementación de la Política realizadas / 1 Total de presentaciones de los resultados del cumplimiento del primer año de implementación de la Política a realizar</v>
      </c>
      <c r="U84" s="316">
        <f>+'PAI 2025 GPS rempl2)'!T82</f>
        <v>45992</v>
      </c>
      <c r="V84" s="315">
        <f>+'PAI 2025 GPS rempl2)'!U82</f>
        <v>46010</v>
      </c>
      <c r="W84" s="317" t="str">
        <f>+'PAI 2025 GPS rempl2)'!V82</f>
        <v>60-GRUPO DE TRABAJO DE GESTIÓN JUDICIAL ADSCRITO A LA OFICINA ASESORA JURÍDICA</v>
      </c>
      <c r="XFD84" s="314"/>
    </row>
    <row r="85" spans="1:23 16384:16384" ht="58.5" customHeight="1" x14ac:dyDescent="0.25">
      <c r="A85" s="196" t="s">
        <v>678</v>
      </c>
      <c r="B85" s="186" t="str">
        <f>VLOOKUP(A85,'Dimensión 3-Gestión con Valor'!$B$10:$B$379,1,0)</f>
        <v>60.2</v>
      </c>
      <c r="C85" s="184" t="str">
        <f>+'PAI 2025 GPS rempl2)'!B83</f>
        <v>60-GRUPO DE TRABAJO DE GESTIÓN JUDICIAL ADSCRITO A LA OFICINA ASESORA JURÍDICA</v>
      </c>
      <c r="D85" s="184">
        <f>+'PAI 2025 GPS rempl2)'!C83</f>
        <v>0</v>
      </c>
      <c r="E85" s="184" t="str">
        <f>+'PAI 2025 GPS rempl2)'!D83</f>
        <v>Producto</v>
      </c>
      <c r="F85" s="184" t="str">
        <f>+'PAI 2025 GPS rempl2)'!E83</f>
        <v>60.2</v>
      </c>
      <c r="G85" s="184" t="str">
        <f>+'PAI 2025 GPS rempl2)'!F83</f>
        <v>Operativo</v>
      </c>
      <c r="H85" s="184" t="str">
        <f>VLOOKUP(A85,'Plantilla publicacion'!$A$3:$F$490,6,0)</f>
        <v>60-Fortalecer el Sistema Integral de Gestión Institucional en el marco del Modelo Integrado de Planeación y gestión para mejorar la prestación del servicio.</v>
      </c>
      <c r="I85" s="184" t="str">
        <f>VLOOKUP(F85,'Plantilla publicacion'!$A$3:$N$490,14,0)</f>
        <v>106-Cumplimiento de productos del PAI asociados a Fortalecer el Sistema Integral de Gestión Institucional para mejorar la prestación del servicio.</v>
      </c>
      <c r="J85" s="184" t="str">
        <f>VLOOKUP(F85,'Plantilla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5" s="184" t="str">
        <f>+'PAI 2025 GPS rempl2)'!J83</f>
        <v xml:space="preserve">PND - 5-31-5-b- Convergencia regional - Entidades públicas territoriales y nacionales fortalecidas </v>
      </c>
      <c r="L85" s="184" t="str">
        <f>+'PAI 2025 GPS rempl2)'!K83</f>
        <v>No</v>
      </c>
      <c r="M85" s="184" t="str">
        <f>+'PAI 2025 GPS rempl2)'!L83</f>
        <v>N/A</v>
      </c>
      <c r="N85" s="184" t="str">
        <f>VLOOKUP(A85,'Plantilla publicacion'!$A$2:$E$491,5,0)</f>
        <v>Política Defensa Jurídica _DIMENSIÓN Gestión con Valores para Resultados</v>
      </c>
      <c r="O85" s="184" t="str">
        <f>IF(E85="Producto",VLOOKUP(F85,'Plantilla publicacion'!$A$3:$Q$490,16,0),"N/A")</f>
        <v>PES_20230253 / PEI_19</v>
      </c>
      <c r="P85" s="184" t="str">
        <f>+'PAI 2025 GPS rempl2)'!O83</f>
        <v>Política de Prevención del Daño Antijurídico para la bianulidad 2026-2027, formulada (Documento con la Política de prevención del Daño Antijurídico formulada)</v>
      </c>
      <c r="Q85" s="184">
        <f>+'PAI 2025 GPS rempl2)'!P83</f>
        <v>35</v>
      </c>
      <c r="R85" s="184">
        <f>+'PAI 2025 GPS rempl2)'!Q83</f>
        <v>1</v>
      </c>
      <c r="S85" s="184" t="str">
        <f>+'PAI 2025 GPS rempl2)'!R83</f>
        <v>Númerica</v>
      </c>
      <c r="T85" s="184" t="str">
        <f>+'PAI 2025 GPS rempl2)'!S83</f>
        <v># de Política de Prevención del Daño Antijurídico formulada / 1 Política de Prevención del Daño Antijurídico a formular</v>
      </c>
      <c r="U85" s="185">
        <f>+'PAI 2025 GPS rempl2)'!T83</f>
        <v>45811</v>
      </c>
      <c r="V85" s="185">
        <f>+'PAI 2025 GPS rempl2)'!U83</f>
        <v>46022</v>
      </c>
      <c r="W85" s="184" t="str">
        <f>+'PAI 2025 GPS rempl2)'!V83</f>
        <v>60-GRUPO DE TRABAJO DE GESTIÓN JUDICIAL ADSCRITO A LA OFICINA ASESORA JURÍDICA</v>
      </c>
    </row>
    <row r="86" spans="1:23 16384:16384" s="317" customFormat="1" ht="58.5" customHeight="1" x14ac:dyDescent="0.25">
      <c r="A86" s="314" t="s">
        <v>680</v>
      </c>
      <c r="B86" s="315" t="str">
        <f>VLOOKUP(A86,'Dimensión 3-Gestión con Valor'!$B$10:$B$379,1,0)</f>
        <v>60.2.1</v>
      </c>
      <c r="C86" s="315" t="str">
        <f>+'PAI 2025 GPS rempl2)'!B84</f>
        <v>60-GRUPO DE TRABAJO DE GESTIÓN JUDICIAL ADSCRITO A LA OFICINA ASESORA JURÍDICA</v>
      </c>
      <c r="D86" s="315">
        <f>+'PAI 2025 GPS rempl2)'!C84</f>
        <v>0</v>
      </c>
      <c r="E86" s="315" t="str">
        <f>+'PAI 2025 GPS rempl2)'!D84</f>
        <v>Actividad propia</v>
      </c>
      <c r="F86" s="315" t="str">
        <f>+'PAI 2025 GPS rempl2)'!E84</f>
        <v>60.2.1</v>
      </c>
      <c r="G86" s="315" t="str">
        <f>+'PAI 2025 GPS rempl2)'!F84</f>
        <v>N/A</v>
      </c>
      <c r="H86" s="315">
        <f>VLOOKUP(A86,'Plantilla publicacion'!$A$3:$F$490,6,0)</f>
        <v>0</v>
      </c>
      <c r="I86" s="315">
        <f>VLOOKUP(F86,'Plantilla publicacion'!$A$3:$N$490,14,0)</f>
        <v>0</v>
      </c>
      <c r="J86" s="315">
        <f>VLOOKUP(F86,'Plantilla publicacion'!$A$3:$P$490,15,0)</f>
        <v>0</v>
      </c>
      <c r="K86" s="315" t="str">
        <f>+'PAI 2025 GPS rempl2)'!J84</f>
        <v>N/A</v>
      </c>
      <c r="L86" s="315" t="str">
        <f>+'PAI 2025 GPS rempl2)'!K84</f>
        <v>N/A</v>
      </c>
      <c r="M86" s="315" t="str">
        <f>+'PAI 2025 GPS rempl2)'!L84</f>
        <v>N/A</v>
      </c>
      <c r="N86" s="315" t="str">
        <f t="shared" ref="N86:N90" si="6">+N85</f>
        <v>Política Defensa Jurídica _DIMENSIÓN Gestión con Valores para Resultados</v>
      </c>
      <c r="O86" s="315" t="str">
        <f>IF(E86="Producto",VLOOKUP(F86,'Plantilla publicacion'!$A$3:$Q$490,16,0),"N/A")</f>
        <v>N/A</v>
      </c>
      <c r="P86" s="315" t="str">
        <f>+'PAI 2025 GPS rempl2)'!O84</f>
        <v>Realizar informe de análisis de causas de demanda y condena para la formulación de la Política de Prevención del Daño Antijurídico. (Informe de análisis de causas de demanda y condena/único entregable)</v>
      </c>
      <c r="Q86" s="315">
        <f>+'PAI 2025 GPS rempl2)'!P84</f>
        <v>15</v>
      </c>
      <c r="R86" s="315">
        <f>+'PAI 2025 GPS rempl2)'!Q84</f>
        <v>1</v>
      </c>
      <c r="S86" s="315" t="str">
        <f>+'PAI 2025 GPS rempl2)'!R84</f>
        <v>Númerica</v>
      </c>
      <c r="T86" s="316" t="str">
        <f>+'PAI 2025 GPS rempl2)'!S84</f>
        <v># de Informe de análisis de causas de demanda y condena elaborado / 1 informe de análisis de causas de demanda y condena a elaborar</v>
      </c>
      <c r="U86" s="316">
        <f>+'PAI 2025 GPS rempl2)'!T84</f>
        <v>45811</v>
      </c>
      <c r="V86" s="315">
        <f>+'PAI 2025 GPS rempl2)'!U84</f>
        <v>45930</v>
      </c>
      <c r="W86" s="317" t="str">
        <f>+'PAI 2025 GPS rempl2)'!V84</f>
        <v>60-GRUPO DE TRABAJO DE GESTIÓN JUDICIAL ADSCRITO A LA OFICINA ASESORA JURÍDICA</v>
      </c>
      <c r="XFD86" s="314"/>
    </row>
    <row r="87" spans="1:23 16384:16384" s="317" customFormat="1" ht="58.5" customHeight="1" x14ac:dyDescent="0.25">
      <c r="A87" s="314" t="s">
        <v>682</v>
      </c>
      <c r="B87" s="315" t="str">
        <f>VLOOKUP(A87,'Dimensión 3-Gestión con Valor'!$B$10:$B$379,1,0)</f>
        <v>60.2.2</v>
      </c>
      <c r="C87" s="315" t="str">
        <f>+'PAI 2025 GPS rempl2)'!B85</f>
        <v>60-GRUPO DE TRABAJO DE GESTIÓN JUDICIAL ADSCRITO A LA OFICINA ASESORA JURÍDICA</v>
      </c>
      <c r="D87" s="315">
        <f>+'PAI 2025 GPS rempl2)'!C85</f>
        <v>0</v>
      </c>
      <c r="E87" s="315" t="str">
        <f>+'PAI 2025 GPS rempl2)'!D85</f>
        <v>Actividad propia</v>
      </c>
      <c r="F87" s="315" t="str">
        <f>+'PAI 2025 GPS rempl2)'!E85</f>
        <v>60.2.2</v>
      </c>
      <c r="G87" s="315" t="str">
        <f>+'PAI 2025 GPS rempl2)'!F85</f>
        <v>N/A</v>
      </c>
      <c r="H87" s="315">
        <f>VLOOKUP(A87,'Plantilla publicacion'!$A$3:$F$490,6,0)</f>
        <v>0</v>
      </c>
      <c r="I87" s="315">
        <f>VLOOKUP(F87,'Plantilla publicacion'!$A$3:$N$490,14,0)</f>
        <v>0</v>
      </c>
      <c r="J87" s="315">
        <f>VLOOKUP(F87,'Plantilla publicacion'!$A$3:$P$490,15,0)</f>
        <v>0</v>
      </c>
      <c r="K87" s="315" t="str">
        <f>+'PAI 2025 GPS rempl2)'!J85</f>
        <v>N/A</v>
      </c>
      <c r="L87" s="315" t="str">
        <f>+'PAI 2025 GPS rempl2)'!K85</f>
        <v>N/A</v>
      </c>
      <c r="M87" s="315" t="str">
        <f>+'PAI 2025 GPS rempl2)'!L85</f>
        <v>N/A</v>
      </c>
      <c r="N87" s="315" t="str">
        <f t="shared" si="6"/>
        <v>Política Defensa Jurídica _DIMENSIÓN Gestión con Valores para Resultados</v>
      </c>
      <c r="O87" s="315" t="str">
        <f>IF(E87="Producto",VLOOKUP(F87,'Plantilla publicacion'!$A$3:$Q$490,16,0),"N/A")</f>
        <v>N/A</v>
      </c>
      <c r="P87" s="315" t="str">
        <f>+'PAI 2025 GPS rempl2)'!O85</f>
        <v>Presentar y socializar informe de análisis de causas de demanda y condena A las áreas misionales de la Entidad.	 (Acta de reunión y/o capturas de pantalla de la reunión)</v>
      </c>
      <c r="Q87" s="315">
        <f>+'PAI 2025 GPS rempl2)'!P85</f>
        <v>20</v>
      </c>
      <c r="R87" s="315">
        <f>+'PAI 2025 GPS rempl2)'!Q85</f>
        <v>1</v>
      </c>
      <c r="S87" s="315" t="str">
        <f>+'PAI 2025 GPS rempl2)'!R85</f>
        <v>Númerica</v>
      </c>
      <c r="T87" s="316" t="str">
        <f>+'PAI 2025 GPS rempl2)'!S85</f>
        <v># de presentaciones del análisis de causas de demanda y de condena realizadas / 1 presentaciones del análisis de causas de demanda y de condena a realizar</v>
      </c>
      <c r="U87" s="316">
        <f>+'PAI 2025 GPS rempl2)'!T85</f>
        <v>45931</v>
      </c>
      <c r="V87" s="315">
        <f>+'PAI 2025 GPS rempl2)'!U85</f>
        <v>45961</v>
      </c>
      <c r="W87" s="317" t="str">
        <f>+'PAI 2025 GPS rempl2)'!V85</f>
        <v>60-GRUPO DE TRABAJO DE GESTIÓN JUDICIAL ADSCRITO A LA OFICINA ASESORA JURÍDICA</v>
      </c>
      <c r="XFD87" s="314"/>
    </row>
    <row r="88" spans="1:23 16384:16384" s="317" customFormat="1" ht="58.5" customHeight="1" x14ac:dyDescent="0.25">
      <c r="A88" s="314" t="s">
        <v>684</v>
      </c>
      <c r="B88" s="315" t="str">
        <f>VLOOKUP(A88,'Dimensión 3-Gestión con Valor'!$B$10:$B$379,1,0)</f>
        <v>60.2.3</v>
      </c>
      <c r="C88" s="315" t="str">
        <f>+'PAI 2025 GPS rempl2)'!B86</f>
        <v>60-GRUPO DE TRABAJO DE GESTIÓN JUDICIAL ADSCRITO A LA OFICINA ASESORA JURÍDICA</v>
      </c>
      <c r="D88" s="315">
        <f>+'PAI 2025 GPS rempl2)'!C86</f>
        <v>0</v>
      </c>
      <c r="E88" s="315" t="str">
        <f>+'PAI 2025 GPS rempl2)'!D86</f>
        <v>Actividad propia</v>
      </c>
      <c r="F88" s="315" t="str">
        <f>+'PAI 2025 GPS rempl2)'!E86</f>
        <v>60.2.3</v>
      </c>
      <c r="G88" s="315" t="str">
        <f>+'PAI 2025 GPS rempl2)'!F86</f>
        <v>N/A</v>
      </c>
      <c r="H88" s="315">
        <f>VLOOKUP(A88,'Plantilla publicacion'!$A$3:$F$490,6,0)</f>
        <v>0</v>
      </c>
      <c r="I88" s="315">
        <f>VLOOKUP(F88,'Plantilla publicacion'!$A$3:$N$490,14,0)</f>
        <v>0</v>
      </c>
      <c r="J88" s="315">
        <f>VLOOKUP(F88,'Plantilla publicacion'!$A$3:$P$490,15,0)</f>
        <v>0</v>
      </c>
      <c r="K88" s="315" t="str">
        <f>+'PAI 2025 GPS rempl2)'!J86</f>
        <v>N/A</v>
      </c>
      <c r="L88" s="315" t="str">
        <f>+'PAI 2025 GPS rempl2)'!K86</f>
        <v>N/A</v>
      </c>
      <c r="M88" s="315" t="str">
        <f>+'PAI 2025 GPS rempl2)'!L86</f>
        <v>N/A</v>
      </c>
      <c r="N88" s="315" t="str">
        <f t="shared" si="6"/>
        <v>Política Defensa Jurídica _DIMENSIÓN Gestión con Valores para Resultados</v>
      </c>
      <c r="O88" s="315" t="str">
        <f>IF(E88="Producto",VLOOKUP(F88,'Plantilla publicacion'!$A$3:$Q$490,16,0),"N/A")</f>
        <v>N/A</v>
      </c>
      <c r="P88" s="315" t="str">
        <f>+'PAI 2025 GPS rempl2)'!O86</f>
        <v>Formular proyecto de la Política de Prevención del Daño Antijurídico de acuerdo con los lineamientos de la ANDJE (Documento de formulación/único entregable)</v>
      </c>
      <c r="Q88" s="315">
        <f>+'PAI 2025 GPS rempl2)'!P86</f>
        <v>25</v>
      </c>
      <c r="R88" s="315">
        <f>+'PAI 2025 GPS rempl2)'!Q86</f>
        <v>1</v>
      </c>
      <c r="S88" s="315" t="str">
        <f>+'PAI 2025 GPS rempl2)'!R86</f>
        <v>Númerica</v>
      </c>
      <c r="T88" s="316" t="str">
        <f>+'PAI 2025 GPS rempl2)'!S86</f>
        <v># de Proyecto de formulación de la Política elaborado / 1 proyecto de formulación de la Política a elaborar</v>
      </c>
      <c r="U88" s="316">
        <f>+'PAI 2025 GPS rempl2)'!T86</f>
        <v>45965</v>
      </c>
      <c r="V88" s="315">
        <f>+'PAI 2025 GPS rempl2)'!U86</f>
        <v>45989</v>
      </c>
      <c r="W88" s="317" t="str">
        <f>+'PAI 2025 GPS rempl2)'!V86</f>
        <v>60-GRUPO DE TRABAJO DE GESTIÓN JUDICIAL ADSCRITO A LA OFICINA ASESORA JURÍDICA</v>
      </c>
      <c r="XFD88" s="314"/>
    </row>
    <row r="89" spans="1:23 16384:16384" s="317" customFormat="1" ht="58.5" customHeight="1" x14ac:dyDescent="0.25">
      <c r="A89" s="314" t="s">
        <v>686</v>
      </c>
      <c r="B89" s="315" t="str">
        <f>VLOOKUP(A89,'Dimensión 3-Gestión con Valor'!$B$10:$B$379,1,0)</f>
        <v>60.2.4</v>
      </c>
      <c r="C89" s="315" t="str">
        <f>+'PAI 2025 GPS rempl2)'!B87</f>
        <v>60-GRUPO DE TRABAJO DE GESTIÓN JUDICIAL ADSCRITO A LA OFICINA ASESORA JURÍDICA</v>
      </c>
      <c r="D89" s="315">
        <f>+'PAI 2025 GPS rempl2)'!C87</f>
        <v>0</v>
      </c>
      <c r="E89" s="315" t="str">
        <f>+'PAI 2025 GPS rempl2)'!D87</f>
        <v>Actividad propia</v>
      </c>
      <c r="F89" s="315" t="str">
        <f>+'PAI 2025 GPS rempl2)'!E87</f>
        <v>60.2.4</v>
      </c>
      <c r="G89" s="315" t="str">
        <f>+'PAI 2025 GPS rempl2)'!F87</f>
        <v>N/A</v>
      </c>
      <c r="H89" s="315">
        <f>VLOOKUP(A89,'Plantilla publicacion'!$A$3:$F$490,6,0)</f>
        <v>0</v>
      </c>
      <c r="I89" s="315">
        <f>VLOOKUP(F89,'Plantilla publicacion'!$A$3:$N$490,14,0)</f>
        <v>0</v>
      </c>
      <c r="J89" s="315">
        <f>VLOOKUP(F89,'Plantilla publicacion'!$A$3:$P$490,15,0)</f>
        <v>0</v>
      </c>
      <c r="K89" s="315" t="str">
        <f>+'PAI 2025 GPS rempl2)'!J87</f>
        <v>N/A</v>
      </c>
      <c r="L89" s="315" t="str">
        <f>+'PAI 2025 GPS rempl2)'!K87</f>
        <v>N/A</v>
      </c>
      <c r="M89" s="315" t="str">
        <f>+'PAI 2025 GPS rempl2)'!L87</f>
        <v>N/A</v>
      </c>
      <c r="N89" s="315" t="str">
        <f t="shared" si="6"/>
        <v>Política Defensa Jurídica _DIMENSIÓN Gestión con Valores para Resultados</v>
      </c>
      <c r="O89" s="315" t="str">
        <f>IF(E89="Producto",VLOOKUP(F89,'Plantilla publicacion'!$A$3:$Q$490,16,0),"N/A")</f>
        <v>N/A</v>
      </c>
      <c r="P89" s="315" t="str">
        <f>+'PAI 2025 GPS rempl2)'!O87</f>
        <v>Presentar la formulación de la Política de Prevención del Daño Antijurídico al Comité de Conciliación. (Acta del comité de conciliación y/o documento de la presentación)</v>
      </c>
      <c r="Q89" s="315">
        <f>+'PAI 2025 GPS rempl2)'!P87</f>
        <v>20</v>
      </c>
      <c r="R89" s="315">
        <f>+'PAI 2025 GPS rempl2)'!Q87</f>
        <v>1</v>
      </c>
      <c r="S89" s="315" t="str">
        <f>+'PAI 2025 GPS rempl2)'!R87</f>
        <v>Númerica</v>
      </c>
      <c r="T89" s="316" t="str">
        <f>+'PAI 2025 GPS rempl2)'!S87</f>
        <v># de Documento de la política presentado / 1 documento de la Política a presentar</v>
      </c>
      <c r="U89" s="316">
        <f>+'PAI 2025 GPS rempl2)'!T87</f>
        <v>45992</v>
      </c>
      <c r="V89" s="315">
        <f>+'PAI 2025 GPS rempl2)'!U87</f>
        <v>46006</v>
      </c>
      <c r="W89" s="317" t="str">
        <f>+'PAI 2025 GPS rempl2)'!V87</f>
        <v>60-GRUPO DE TRABAJO DE GESTIÓN JUDICIAL ADSCRITO A LA OFICINA ASESORA JURÍDICA</v>
      </c>
      <c r="XFD89" s="314"/>
    </row>
    <row r="90" spans="1:23 16384:16384" s="317" customFormat="1" ht="58.5" customHeight="1" x14ac:dyDescent="0.25">
      <c r="A90" s="314" t="s">
        <v>688</v>
      </c>
      <c r="B90" s="315" t="str">
        <f>VLOOKUP(A90,'Dimensión 3-Gestión con Valor'!$B$10:$B$379,1,0)</f>
        <v>60.2.5</v>
      </c>
      <c r="C90" s="315" t="str">
        <f>+'PAI 2025 GPS rempl2)'!B88</f>
        <v>60-GRUPO DE TRABAJO DE GESTIÓN JUDICIAL ADSCRITO A LA OFICINA ASESORA JURÍDICA</v>
      </c>
      <c r="D90" s="315">
        <f>+'PAI 2025 GPS rempl2)'!C88</f>
        <v>0</v>
      </c>
      <c r="E90" s="315" t="str">
        <f>+'PAI 2025 GPS rempl2)'!D88</f>
        <v>Actividad propia</v>
      </c>
      <c r="F90" s="315" t="str">
        <f>+'PAI 2025 GPS rempl2)'!E88</f>
        <v>60.2.5</v>
      </c>
      <c r="G90" s="315" t="str">
        <f>+'PAI 2025 GPS rempl2)'!F88</f>
        <v>N/A</v>
      </c>
      <c r="H90" s="315">
        <f>VLOOKUP(A90,'Plantilla publicacion'!$A$3:$F$490,6,0)</f>
        <v>0</v>
      </c>
      <c r="I90" s="315">
        <f>VLOOKUP(F90,'Plantilla publicacion'!$A$3:$N$490,14,0)</f>
        <v>0</v>
      </c>
      <c r="J90" s="315">
        <f>VLOOKUP(F90,'Plantilla publicacion'!$A$3:$P$490,15,0)</f>
        <v>0</v>
      </c>
      <c r="K90" s="315" t="str">
        <f>+'PAI 2025 GPS rempl2)'!J88</f>
        <v>N/A</v>
      </c>
      <c r="L90" s="315" t="str">
        <f>+'PAI 2025 GPS rempl2)'!K88</f>
        <v>N/A</v>
      </c>
      <c r="M90" s="315" t="str">
        <f>+'PAI 2025 GPS rempl2)'!L88</f>
        <v>N/A</v>
      </c>
      <c r="N90" s="315" t="str">
        <f t="shared" si="6"/>
        <v>Política Defensa Jurídica _DIMENSIÓN Gestión con Valores para Resultados</v>
      </c>
      <c r="O90" s="315" t="str">
        <f>IF(E90="Producto",VLOOKUP(F90,'Plantilla publicacion'!$A$3:$Q$490,16,0),"N/A")</f>
        <v>N/A</v>
      </c>
      <c r="P90" s="315" t="str">
        <f>+'PAI 2025 GPS rempl2)'!O88</f>
        <v>Enviar a la ANDJE la formulación de la Política de Prevención del Daño Antijurídico para aprobación. (Soporte de envío del documento a la ANDJE/único entregable)</v>
      </c>
      <c r="Q90" s="315">
        <f>+'PAI 2025 GPS rempl2)'!P88</f>
        <v>20</v>
      </c>
      <c r="R90" s="315">
        <f>+'PAI 2025 GPS rempl2)'!Q88</f>
        <v>1</v>
      </c>
      <c r="S90" s="315" t="str">
        <f>+'PAI 2025 GPS rempl2)'!R88</f>
        <v>Númerica</v>
      </c>
      <c r="T90" s="316" t="str">
        <f>+'PAI 2025 GPS rempl2)'!S88</f>
        <v># de Documento de la Política enviado / 1 documento de la Política a enviar</v>
      </c>
      <c r="U90" s="316">
        <f>+'PAI 2025 GPS rempl2)'!T88</f>
        <v>46007</v>
      </c>
      <c r="V90" s="315">
        <f>+'PAI 2025 GPS rempl2)'!U88</f>
        <v>46022</v>
      </c>
      <c r="W90" s="317" t="str">
        <f>+'PAI 2025 GPS rempl2)'!V88</f>
        <v>60-GRUPO DE TRABAJO DE GESTIÓN JUDICIAL ADSCRITO A LA OFICINA ASESORA JURÍDICA</v>
      </c>
      <c r="XFD90" s="314"/>
    </row>
    <row r="91" spans="1:23 16384:16384" ht="58.5" customHeight="1" x14ac:dyDescent="0.25">
      <c r="A91" s="196" t="s">
        <v>690</v>
      </c>
      <c r="B91" s="186" t="str">
        <f>VLOOKUP(A91,'Dimensión 3-Gestión con Valor'!$B$10:$B$379,1,0)</f>
        <v>60.3</v>
      </c>
      <c r="C91" s="184" t="str">
        <f>+'PAI 2025 GPS rempl2)'!B89</f>
        <v>60-GRUPO DE TRABAJO DE GESTIÓN JUDICIAL ADSCRITO A LA OFICINA ASESORA JURÍDICA</v>
      </c>
      <c r="D91" s="184">
        <f>+'PAI 2025 GPS rempl2)'!C89</f>
        <v>0</v>
      </c>
      <c r="E91" s="184" t="str">
        <f>+'PAI 2025 GPS rempl2)'!D89</f>
        <v>Producto</v>
      </c>
      <c r="F91" s="184" t="str">
        <f>+'PAI 2025 GPS rempl2)'!E89</f>
        <v>60.3</v>
      </c>
      <c r="G91" s="184" t="str">
        <f>+'PAI 2025 GPS rempl2)'!F89</f>
        <v>Operativo</v>
      </c>
      <c r="H91" s="184" t="str">
        <f>VLOOKUP(A91,'Plantilla publicacion'!$A$3:$F$490,6,0)</f>
        <v>56-Fortalecer la gestión de la información, el conocimiento y la innovación para optimizar la capacidad institucional</v>
      </c>
      <c r="I91" s="184" t="str">
        <f>VLOOKUP(F91,'Plantilla publicacion'!$A$3:$N$490,14,0)</f>
        <v>102-Cumplimiento de productos del PAI asociados a Fortalecer la gestión de la información, el conocimiento y la innovación para optimizar la capacidad institucional</v>
      </c>
      <c r="J91" s="184" t="str">
        <f>VLOOKUP(F91,'Plantilla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1" s="184" t="str">
        <f>+'PAI 2025 GPS rempl2)'!J89</f>
        <v xml:space="preserve">PND - 5-31-5-b- Convergencia regional - Entidades públicas territoriales y nacionales fortalecidas </v>
      </c>
      <c r="L91" s="184" t="str">
        <f>+'PAI 2025 GPS rempl2)'!K89</f>
        <v>No</v>
      </c>
      <c r="M91" s="184" t="str">
        <f>+'PAI 2025 GPS rempl2)'!L89</f>
        <v>N/A</v>
      </c>
      <c r="N91" s="184" t="str">
        <f>VLOOKUP(A91,'Plantilla publicacion'!$A$2:$E$491,5,0)</f>
        <v>Política Defensa Jurídica _DIMENSIÓN Gestión con Valores para Resultados</v>
      </c>
      <c r="O91" s="184" t="str">
        <f>IF(E91="Producto",VLOOKUP(F91,'Plantilla publicacion'!$A$3:$Q$490,16,0),"N/A")</f>
        <v>PES_20230248 / PEI_20</v>
      </c>
      <c r="P91" s="184" t="str">
        <f>+'PAI 2025 GPS rempl2)'!O89</f>
        <v>Equipo jurídico del Grupo de Gestión Judicial , fortalecido (Listas de asistencia y/o capturas de pantalla/único entregable)</v>
      </c>
      <c r="Q91" s="184">
        <f>+'PAI 2025 GPS rempl2)'!P89</f>
        <v>30</v>
      </c>
      <c r="R91" s="184">
        <f>+'PAI 2025 GPS rempl2)'!Q89</f>
        <v>2</v>
      </c>
      <c r="S91" s="184" t="str">
        <f>+'PAI 2025 GPS rempl2)'!R89</f>
        <v>Númerica</v>
      </c>
      <c r="T91" s="184" t="str">
        <f>+'PAI 2025 GPS rempl2)'!S89</f>
        <v># de capacitaciones asistidas / 2 Capacitaciones programadas</v>
      </c>
      <c r="U91" s="185">
        <f>+'PAI 2025 GPS rempl2)'!T89</f>
        <v>45684</v>
      </c>
      <c r="V91" s="185">
        <f>+'PAI 2025 GPS rempl2)'!U89</f>
        <v>45989</v>
      </c>
      <c r="W91" s="184" t="str">
        <f>+'PAI 2025 GPS rempl2)'!V89</f>
        <v>60-GRUPO DE TRABAJO DE GESTIÓN JUDICIAL ADSCRITO A LA OFICINA ASESORA JURÍDICA</v>
      </c>
    </row>
    <row r="92" spans="1:23 16384:16384" s="317" customFormat="1" ht="58.5" customHeight="1" x14ac:dyDescent="0.25">
      <c r="A92" s="314" t="s">
        <v>692</v>
      </c>
      <c r="B92" s="315" t="str">
        <f>VLOOKUP(A92,'Dimensión 3-Gestión con Valor'!$B$10:$B$379,1,0)</f>
        <v>60.3.1</v>
      </c>
      <c r="C92" s="315" t="str">
        <f>+'PAI 2025 GPS rempl2)'!B90</f>
        <v>60-GRUPO DE TRABAJO DE GESTIÓN JUDICIAL ADSCRITO A LA OFICINA ASESORA JURÍDICA</v>
      </c>
      <c r="D92" s="315">
        <f>+'PAI 2025 GPS rempl2)'!C90</f>
        <v>0</v>
      </c>
      <c r="E92" s="315" t="str">
        <f>+'PAI 2025 GPS rempl2)'!D90</f>
        <v>Actividad propia</v>
      </c>
      <c r="F92" s="315" t="str">
        <f>+'PAI 2025 GPS rempl2)'!E90</f>
        <v>60.3.1</v>
      </c>
      <c r="G92" s="315" t="str">
        <f>+'PAI 2025 GPS rempl2)'!F90</f>
        <v>N/A</v>
      </c>
      <c r="H92" s="315">
        <f>VLOOKUP(A92,'Plantilla publicacion'!$A$3:$F$490,6,0)</f>
        <v>0</v>
      </c>
      <c r="I92" s="315">
        <f>VLOOKUP(F92,'Plantilla publicacion'!$A$3:$N$490,14,0)</f>
        <v>0</v>
      </c>
      <c r="J92" s="315">
        <f>VLOOKUP(F92,'Plantilla publicacion'!$A$3:$P$490,15,0)</f>
        <v>0</v>
      </c>
      <c r="K92" s="315" t="str">
        <f>+'PAI 2025 GPS rempl2)'!J90</f>
        <v>N/A</v>
      </c>
      <c r="L92" s="315" t="str">
        <f>+'PAI 2025 GPS rempl2)'!K90</f>
        <v>N/A</v>
      </c>
      <c r="M92" s="315" t="str">
        <f>+'PAI 2025 GPS rempl2)'!L90</f>
        <v>N/A</v>
      </c>
      <c r="N92" s="315" t="str">
        <f t="shared" ref="N92:N94" si="7">+N91</f>
        <v>Política Defensa Jurídica _DIMENSIÓN Gestión con Valores para Resultados</v>
      </c>
      <c r="O92" s="315" t="str">
        <f>IF(E92="Producto",VLOOKUP(F92,'Plantilla publicacion'!$A$3:$Q$490,16,0),"N/A")</f>
        <v>N/A</v>
      </c>
      <c r="P92" s="315" t="str">
        <f>+'PAI 2025 GPS rempl2)'!O90</f>
        <v>Solicitar mediante correo electrónico a la ANDJE que se realicen dos jornadas de capacitación. (Correo electrónico a la ANDJE/único entregable)</v>
      </c>
      <c r="Q92" s="315">
        <f>+'PAI 2025 GPS rempl2)'!P90</f>
        <v>30</v>
      </c>
      <c r="R92" s="315">
        <f>+'PAI 2025 GPS rempl2)'!Q90</f>
        <v>1</v>
      </c>
      <c r="S92" s="315" t="str">
        <f>+'PAI 2025 GPS rempl2)'!R90</f>
        <v>Númerica</v>
      </c>
      <c r="T92" s="316" t="str">
        <f>+'PAI 2025 GPS rempl2)'!S90</f>
        <v># de correos enviados / 1 correos a enviar</v>
      </c>
      <c r="U92" s="316">
        <f>+'PAI 2025 GPS rempl2)'!T90</f>
        <v>45684</v>
      </c>
      <c r="V92" s="315">
        <f>+'PAI 2025 GPS rempl2)'!U90</f>
        <v>45716</v>
      </c>
      <c r="W92" s="317" t="str">
        <f>+'PAI 2025 GPS rempl2)'!V90</f>
        <v>60-GRUPO DE TRABAJO DE GESTIÓN JUDICIAL ADSCRITO A LA OFICINA ASESORA JURÍDICA</v>
      </c>
      <c r="XFD92" s="314"/>
    </row>
    <row r="93" spans="1:23 16384:16384" s="317" customFormat="1" ht="58.5" customHeight="1" x14ac:dyDescent="0.25">
      <c r="A93" s="314" t="s">
        <v>694</v>
      </c>
      <c r="B93" s="315" t="str">
        <f>VLOOKUP(A93,'Dimensión 3-Gestión con Valor'!$B$10:$B$379,1,0)</f>
        <v>60.3.2</v>
      </c>
      <c r="C93" s="315" t="str">
        <f>+'PAI 2025 GPS rempl2)'!B91</f>
        <v>60-GRUPO DE TRABAJO DE GESTIÓN JUDICIAL ADSCRITO A LA OFICINA ASESORA JURÍDICA</v>
      </c>
      <c r="D93" s="315">
        <f>+'PAI 2025 GPS rempl2)'!C91</f>
        <v>0</v>
      </c>
      <c r="E93" s="315" t="str">
        <f>+'PAI 2025 GPS rempl2)'!D91</f>
        <v>Actividad propia</v>
      </c>
      <c r="F93" s="315" t="str">
        <f>+'PAI 2025 GPS rempl2)'!E91</f>
        <v>60.3.2</v>
      </c>
      <c r="G93" s="315" t="str">
        <f>+'PAI 2025 GPS rempl2)'!F91</f>
        <v>N/A</v>
      </c>
      <c r="H93" s="315">
        <f>VLOOKUP(A93,'Plantilla publicacion'!$A$3:$F$490,6,0)</f>
        <v>0</v>
      </c>
      <c r="I93" s="315">
        <f>VLOOKUP(F93,'Plantilla publicacion'!$A$3:$N$490,14,0)</f>
        <v>0</v>
      </c>
      <c r="J93" s="315">
        <f>VLOOKUP(F93,'Plantilla publicacion'!$A$3:$P$490,15,0)</f>
        <v>0</v>
      </c>
      <c r="K93" s="315" t="str">
        <f>+'PAI 2025 GPS rempl2)'!J91</f>
        <v>N/A</v>
      </c>
      <c r="L93" s="315" t="str">
        <f>+'PAI 2025 GPS rempl2)'!K91</f>
        <v>N/A</v>
      </c>
      <c r="M93" s="315" t="str">
        <f>+'PAI 2025 GPS rempl2)'!L91</f>
        <v>N/A</v>
      </c>
      <c r="N93" s="315" t="str">
        <f t="shared" si="7"/>
        <v>Política Defensa Jurídica _DIMENSIÓN Gestión con Valores para Resultados</v>
      </c>
      <c r="O93" s="315" t="str">
        <f>IF(E93="Producto",VLOOKUP(F93,'Plantilla publicacion'!$A$3:$Q$490,16,0),"N/A")</f>
        <v>N/A</v>
      </c>
      <c r="P93" s="315" t="str">
        <f>+'PAI 2025 GPS rempl2)'!O91</f>
        <v>Participar en capacitaciones desarrolladas por la Agencia Nacional de Defensa Jurídica del Estado (Capturas de pantalla de las capacitaciones y/o listado de asistencia)</v>
      </c>
      <c r="Q93" s="315">
        <f>+'PAI 2025 GPS rempl2)'!P91</f>
        <v>40</v>
      </c>
      <c r="R93" s="315">
        <f>+'PAI 2025 GPS rempl2)'!Q91</f>
        <v>2</v>
      </c>
      <c r="S93" s="315" t="str">
        <f>+'PAI 2025 GPS rempl2)'!R91</f>
        <v>Númerica</v>
      </c>
      <c r="T93" s="316" t="str">
        <f>+'PAI 2025 GPS rempl2)'!S91</f>
        <v># de capacitaciones asistidas / 2 Capacitaciones programadas</v>
      </c>
      <c r="U93" s="316">
        <f>+'PAI 2025 GPS rempl2)'!T91</f>
        <v>45719</v>
      </c>
      <c r="V93" s="315">
        <f>+'PAI 2025 GPS rempl2)'!U91</f>
        <v>45930</v>
      </c>
      <c r="W93" s="317" t="str">
        <f>+'PAI 2025 GPS rempl2)'!V91</f>
        <v>60-GRUPO DE TRABAJO DE GESTIÓN JUDICIAL ADSCRITO A LA OFICINA ASESORA JURÍDICA</v>
      </c>
      <c r="XFD93" s="314"/>
    </row>
    <row r="94" spans="1:23 16384:16384" s="317" customFormat="1" ht="58.5" customHeight="1" x14ac:dyDescent="0.25">
      <c r="A94" s="314" t="s">
        <v>695</v>
      </c>
      <c r="B94" s="315" t="str">
        <f>VLOOKUP(A94,'Dimensión 3-Gestión con Valor'!$B$10:$B$379,1,0)</f>
        <v>60.3.3</v>
      </c>
      <c r="C94" s="315" t="str">
        <f>+'PAI 2025 GPS rempl2)'!B92</f>
        <v>60-GRUPO DE TRABAJO DE GESTIÓN JUDICIAL ADSCRITO A LA OFICINA ASESORA JURÍDICA</v>
      </c>
      <c r="D94" s="315">
        <f>+'PAI 2025 GPS rempl2)'!C92</f>
        <v>0</v>
      </c>
      <c r="E94" s="315" t="str">
        <f>+'PAI 2025 GPS rempl2)'!D92</f>
        <v>Actividad propia</v>
      </c>
      <c r="F94" s="315" t="str">
        <f>+'PAI 2025 GPS rempl2)'!E92</f>
        <v>60.3.3</v>
      </c>
      <c r="G94" s="315" t="str">
        <f>+'PAI 2025 GPS rempl2)'!F92</f>
        <v>N/A</v>
      </c>
      <c r="H94" s="315">
        <f>VLOOKUP(A94,'Plantilla publicacion'!$A$3:$F$490,6,0)</f>
        <v>0</v>
      </c>
      <c r="I94" s="315">
        <f>VLOOKUP(F94,'Plantilla publicacion'!$A$3:$N$490,14,0)</f>
        <v>0</v>
      </c>
      <c r="J94" s="315">
        <f>VLOOKUP(F94,'Plantilla publicacion'!$A$3:$P$490,15,0)</f>
        <v>0</v>
      </c>
      <c r="K94" s="315" t="str">
        <f>+'PAI 2025 GPS rempl2)'!J92</f>
        <v>N/A</v>
      </c>
      <c r="L94" s="315" t="str">
        <f>+'PAI 2025 GPS rempl2)'!K92</f>
        <v>N/A</v>
      </c>
      <c r="M94" s="315" t="str">
        <f>+'PAI 2025 GPS rempl2)'!L92</f>
        <v>N/A</v>
      </c>
      <c r="N94" s="315" t="str">
        <f t="shared" si="7"/>
        <v>Política Defensa Jurídica _DIMENSIÓN Gestión con Valores para Resultados</v>
      </c>
      <c r="O94" s="315" t="str">
        <f>IF(E94="Producto",VLOOKUP(F94,'Plantilla publicacion'!$A$3:$Q$490,16,0),"N/A")</f>
        <v>N/A</v>
      </c>
      <c r="P94" s="315" t="str">
        <f>+'PAI 2025 GPS rempl2)'!O92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Q94" s="315">
        <f>+'PAI 2025 GPS rempl2)'!P92</f>
        <v>30</v>
      </c>
      <c r="R94" s="315">
        <f>+'PAI 2025 GPS rempl2)'!Q92</f>
        <v>2</v>
      </c>
      <c r="S94" s="315" t="str">
        <f>+'PAI 2025 GPS rempl2)'!R92</f>
        <v>Númerica</v>
      </c>
      <c r="T94" s="316" t="str">
        <f>+'PAI 2025 GPS rempl2)'!S92</f>
        <v># de conversatorios realizados / 2 conversatorios a realizar</v>
      </c>
      <c r="U94" s="316">
        <f>+'PAI 2025 GPS rempl2)'!T92</f>
        <v>45748</v>
      </c>
      <c r="V94" s="315">
        <f>+'PAI 2025 GPS rempl2)'!U92</f>
        <v>45989</v>
      </c>
      <c r="W94" s="317" t="str">
        <f>+'PAI 2025 GPS rempl2)'!V92</f>
        <v>60-GRUPO DE TRABAJO DE GESTIÓN JUDICIAL ADSCRITO A LA OFICINA ASESORA JURÍDICA</v>
      </c>
      <c r="XFD94" s="314"/>
    </row>
    <row r="95" spans="1:23 16384:16384" ht="58.5" customHeight="1" x14ac:dyDescent="0.25">
      <c r="A95" s="196" t="s">
        <v>707</v>
      </c>
      <c r="B95" s="186" t="str">
        <f>VLOOKUP(A95,'Dimensión 3-Gestión con Valor'!$B$10:$B$379,1,0)</f>
        <v>2023.1</v>
      </c>
      <c r="C95" s="184" t="str">
        <f>+'PAI 2025 GPS rempl2)'!B93</f>
        <v>2023-GRUPO DE TRABAJO DE CENTRO DE INFORMACIÓN TECNOLÓGICA Y APOYO A LA GESTIÓN DE PROPIEDAD LA INDUSTRIAL</v>
      </c>
      <c r="D95" s="184">
        <f>+'PAI 2025 GPS rempl2)'!C93</f>
        <v>0</v>
      </c>
      <c r="E95" s="184" t="str">
        <f>+'PAI 2025 GPS rempl2)'!D93</f>
        <v>Producto</v>
      </c>
      <c r="F95" s="184" t="str">
        <f>+'PAI 2025 GPS rempl2)'!E93</f>
        <v>2023.1</v>
      </c>
      <c r="G95" s="184" t="str">
        <f>+'PAI 2025 GPS rempl2)'!F93</f>
        <v>Operativo</v>
      </c>
      <c r="H95" s="184" t="str">
        <f>VLOOKUP(A95,'Plantilla publicacion'!$A$3:$F$490,6,0)</f>
        <v>58-Promover el enfoque preventivo, diferencial y territorial en el que hacer misional de la entidad</v>
      </c>
      <c r="I95" s="184" t="str">
        <f>VLOOKUP(F95,'Plantilla publicacion'!$A$3:$N$490,14,0)</f>
        <v>103-Cumplimiento de productos del PAI asociados a Promover el enfoque preventivo, diferencial y territorial en el que hacer misional de la entidad</v>
      </c>
      <c r="J95" s="184" t="str">
        <f>VLOOKUP(F95,'Plantilla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95" s="184" t="str">
        <f>+'PAI 2025 GPS rempl2)'!J93</f>
        <v xml:space="preserve">PND - 2-03-9-b- Seguridad humana y justicia social - Aprovechamiento de la propiedad intelectual </v>
      </c>
      <c r="L95" s="184" t="str">
        <f>+'PAI 2025 GPS rempl2)'!K93</f>
        <v>No</v>
      </c>
      <c r="M95" s="184" t="str">
        <f>+'PAI 2025 GPS rempl2)'!L93</f>
        <v>C-3503-0200-0014-20309b</v>
      </c>
      <c r="N95" s="184" t="str">
        <f>VLOOKUP(A95,'Plantilla publicacion'!$A$2:$E$491,5,0)</f>
        <v>Política Servicio al Ciudadano_DIMENSIÓN Gestión con Valores para Resultados</v>
      </c>
      <c r="O95" s="184" t="str">
        <f>IF(E95="Producto",VLOOKUP(F95,'Plantilla publicacion'!$A$3:$Q$490,16,0),"N/A")</f>
        <v>PND_2_Fomentar estrategias de sensibilización para el reconocimiento, aprovechamiento y uso responsable de los derechos de PI / PES_20230191 / PEI_14</v>
      </c>
      <c r="P95" s="184" t="str">
        <f>+'PAI 2025 GPS rempl2)'!O93</f>
        <v>Programas de fomento al uso estratégico de la propiedad industrial como herramienta de competitividad para empresarios, ejecutados.  (Matriz de seguimiento e informe final de ejecución de los programas)</v>
      </c>
      <c r="Q95" s="184">
        <f>+'PAI 2025 GPS rempl2)'!P93</f>
        <v>30</v>
      </c>
      <c r="R95" s="184">
        <f>+'PAI 2025 GPS rempl2)'!Q93</f>
        <v>100</v>
      </c>
      <c r="S95" s="184" t="str">
        <f>+'PAI 2025 GPS rempl2)'!R93</f>
        <v>Porcentual</v>
      </c>
      <c r="T95" s="184" t="str">
        <f>+'PAI 2025 GPS rempl2)'!S93</f>
        <v>% de seguimientos realizados / 100% de seguimientos programados</v>
      </c>
      <c r="U95" s="185">
        <f>+'PAI 2025 GPS rempl2)'!T93</f>
        <v>45670</v>
      </c>
      <c r="V95" s="185">
        <f>+'PAI 2025 GPS rempl2)'!U93</f>
        <v>45989</v>
      </c>
      <c r="W95" s="184" t="str">
        <f>+'PAI 2025 GPS rempl2)'!V93</f>
        <v>2023-GRUPO DE TRABAJO DE CENTRO DE INFORMACIÓN TECNOLÓGICA Y APOYO A LA GESTIÓN DE PROPIEDAD LA INDUSTRIAL</v>
      </c>
    </row>
    <row r="96" spans="1:23 16384:16384" s="317" customFormat="1" ht="58.5" customHeight="1" x14ac:dyDescent="0.25">
      <c r="A96" s="314" t="s">
        <v>709</v>
      </c>
      <c r="B96" s="315" t="str">
        <f>VLOOKUP(A96,'Dimensión 3-Gestión con Valor'!$B$10:$B$379,1,0)</f>
        <v>2023.1.1</v>
      </c>
      <c r="C96" s="315" t="str">
        <f>+'PAI 2025 GPS rempl2)'!B94</f>
        <v>2023-GRUPO DE TRABAJO DE CENTRO DE INFORMACIÓN TECNOLÓGICA Y APOYO A LA GESTIÓN DE PROPIEDAD LA INDUSTRIAL</v>
      </c>
      <c r="D96" s="315">
        <f>+'PAI 2025 GPS rempl2)'!C94</f>
        <v>0</v>
      </c>
      <c r="E96" s="315" t="str">
        <f>+'PAI 2025 GPS rempl2)'!D94</f>
        <v>Actividad propia</v>
      </c>
      <c r="F96" s="315" t="str">
        <f>+'PAI 2025 GPS rempl2)'!E94</f>
        <v>2023.1.1</v>
      </c>
      <c r="G96" s="315" t="str">
        <f>+'PAI 2025 GPS rempl2)'!F94</f>
        <v>N/A</v>
      </c>
      <c r="H96" s="315">
        <f>VLOOKUP(A96,'Plantilla publicacion'!$A$3:$F$490,6,0)</f>
        <v>0</v>
      </c>
      <c r="I96" s="315">
        <f>VLOOKUP(F96,'Plantilla publicacion'!$A$3:$N$490,14,0)</f>
        <v>0</v>
      </c>
      <c r="J96" s="315">
        <f>VLOOKUP(F96,'Plantilla publicacion'!$A$3:$P$490,15,0)</f>
        <v>0</v>
      </c>
      <c r="K96" s="315" t="str">
        <f>+'PAI 2025 GPS rempl2)'!J94</f>
        <v>N/A</v>
      </c>
      <c r="L96" s="315" t="str">
        <f>+'PAI 2025 GPS rempl2)'!K94</f>
        <v>N/A</v>
      </c>
      <c r="M96" s="315" t="str">
        <f>+'PAI 2025 GPS rempl2)'!L94</f>
        <v>N/A</v>
      </c>
      <c r="N96" s="315" t="str">
        <f t="shared" ref="N96:N99" si="8">+N95</f>
        <v>Política Servicio al Ciudadano_DIMENSIÓN Gestión con Valores para Resultados</v>
      </c>
      <c r="O96" s="315" t="str">
        <f>IF(E96="Producto",VLOOKUP(F96,'Plantilla publicacion'!$A$3:$Q$490,16,0),"N/A")</f>
        <v>N/A</v>
      </c>
      <c r="P96" s="315" t="str">
        <f>+'PAI 2025 GPS rempl2)'!O94</f>
        <v>Elaborar matriz de metas y seguimiento de ejecución del programa</v>
      </c>
      <c r="Q96" s="315">
        <f>+'PAI 2025 GPS rempl2)'!P94</f>
        <v>10</v>
      </c>
      <c r="R96" s="315">
        <f>+'PAI 2025 GPS rempl2)'!Q94</f>
        <v>1</v>
      </c>
      <c r="S96" s="315" t="str">
        <f>+'PAI 2025 GPS rempl2)'!R94</f>
        <v>Númerica</v>
      </c>
      <c r="T96" s="316" t="str">
        <f>+'PAI 2025 GPS rempl2)'!S94</f>
        <v># de matrices realizadas / 1 matrices programadas</v>
      </c>
      <c r="U96" s="316">
        <f>+'PAI 2025 GPS rempl2)'!T94</f>
        <v>45670</v>
      </c>
      <c r="V96" s="315">
        <f>+'PAI 2025 GPS rempl2)'!U94</f>
        <v>45716</v>
      </c>
      <c r="W96" s="317" t="str">
        <f>+'PAI 2025 GPS rempl2)'!V94</f>
        <v>2023-GRUPO DE TRABAJO DE CENTRO DE INFORMACIÓN TECNOLÓGICA Y APOYO A LA GESTIÓN DE PROPIEDAD LA INDUSTRIAL</v>
      </c>
      <c r="XFD96" s="314"/>
    </row>
    <row r="97" spans="1:23 16384:16384" s="317" customFormat="1" ht="58.5" customHeight="1" x14ac:dyDescent="0.25">
      <c r="A97" s="314" t="s">
        <v>711</v>
      </c>
      <c r="B97" s="315" t="str">
        <f>VLOOKUP(A97,'Dimensión 3-Gestión con Valor'!$B$10:$B$379,1,0)</f>
        <v>2023.1.2</v>
      </c>
      <c r="C97" s="315" t="str">
        <f>+'PAI 2025 GPS rempl2)'!B95</f>
        <v>2023-GRUPO DE TRABAJO DE CENTRO DE INFORMACIÓN TECNOLÓGICA Y APOYO A LA GESTIÓN DE PROPIEDAD LA INDUSTRIAL</v>
      </c>
      <c r="D97" s="315">
        <f>+'PAI 2025 GPS rempl2)'!C95</f>
        <v>0</v>
      </c>
      <c r="E97" s="315" t="str">
        <f>+'PAI 2025 GPS rempl2)'!D95</f>
        <v>Actividad propia</v>
      </c>
      <c r="F97" s="315" t="str">
        <f>+'PAI 2025 GPS rempl2)'!E95</f>
        <v>2023.1.2</v>
      </c>
      <c r="G97" s="315" t="str">
        <f>+'PAI 2025 GPS rempl2)'!F95</f>
        <v>N/A</v>
      </c>
      <c r="H97" s="315">
        <f>VLOOKUP(A97,'Plantilla publicacion'!$A$3:$F$490,6,0)</f>
        <v>0</v>
      </c>
      <c r="I97" s="315">
        <f>VLOOKUP(F97,'Plantilla publicacion'!$A$3:$N$490,14,0)</f>
        <v>0</v>
      </c>
      <c r="J97" s="315">
        <f>VLOOKUP(F97,'Plantilla publicacion'!$A$3:$P$490,15,0)</f>
        <v>0</v>
      </c>
      <c r="K97" s="315" t="str">
        <f>+'PAI 2025 GPS rempl2)'!J95</f>
        <v>N/A</v>
      </c>
      <c r="L97" s="315" t="str">
        <f>+'PAI 2025 GPS rempl2)'!K95</f>
        <v>N/A</v>
      </c>
      <c r="M97" s="315" t="str">
        <f>+'PAI 2025 GPS rempl2)'!L95</f>
        <v>N/A</v>
      </c>
      <c r="N97" s="315" t="str">
        <f t="shared" si="8"/>
        <v>Política Servicio al Ciudadano_DIMENSIÓN Gestión con Valores para Resultados</v>
      </c>
      <c r="O97" s="315" t="str">
        <f>IF(E97="Producto",VLOOKUP(F97,'Plantilla publicacion'!$A$3:$Q$490,16,0),"N/A")</f>
        <v>N/A</v>
      </c>
      <c r="P97" s="315" t="str">
        <f>+'PAI 2025 GPS rempl2)'!O95</f>
        <v>Ejecutar el programa Centros de Apoyo a la Tecnología y la Innovación CATI. (Matriz de seguimiento e Informe final del programa)</v>
      </c>
      <c r="Q97" s="315">
        <f>+'PAI 2025 GPS rempl2)'!P95</f>
        <v>60</v>
      </c>
      <c r="R97" s="315">
        <f>+'PAI 2025 GPS rempl2)'!Q95</f>
        <v>100</v>
      </c>
      <c r="S97" s="315" t="str">
        <f>+'PAI 2025 GPS rempl2)'!R95</f>
        <v>Porcentual</v>
      </c>
      <c r="T97" s="316" t="str">
        <f>+'PAI 2025 GPS rempl2)'!S95</f>
        <v>% de seguimientos realizados / 100% de seguimientos programados</v>
      </c>
      <c r="U97" s="316">
        <f>+'PAI 2025 GPS rempl2)'!T95</f>
        <v>45691</v>
      </c>
      <c r="V97" s="315">
        <f>+'PAI 2025 GPS rempl2)'!U95</f>
        <v>45989</v>
      </c>
      <c r="W97" s="317" t="str">
        <f>+'PAI 2025 GPS rempl2)'!V95</f>
        <v>2023-GRUPO DE TRABAJO DE CENTRO DE INFORMACIÓN TECNOLÓGICA Y APOYO A LA GESTIÓN DE PROPIEDAD LA INDUSTRIAL</v>
      </c>
      <c r="XFD97" s="314"/>
    </row>
    <row r="98" spans="1:23 16384:16384" s="317" customFormat="1" ht="58.5" customHeight="1" x14ac:dyDescent="0.25">
      <c r="A98" s="314" t="s">
        <v>712</v>
      </c>
      <c r="B98" s="315" t="str">
        <f>VLOOKUP(A98,'Dimensión 3-Gestión con Valor'!$B$10:$B$379,1,0)</f>
        <v>2023.1.3</v>
      </c>
      <c r="C98" s="315" t="str">
        <f>+'PAI 2025 GPS rempl2)'!B96</f>
        <v>2023-GRUPO DE TRABAJO DE CENTRO DE INFORMACIÓN TECNOLÓGICA Y APOYO A LA GESTIÓN DE PROPIEDAD LA INDUSTRIAL</v>
      </c>
      <c r="D98" s="315">
        <f>+'PAI 2025 GPS rempl2)'!C96</f>
        <v>0</v>
      </c>
      <c r="E98" s="315" t="str">
        <f>+'PAI 2025 GPS rempl2)'!D96</f>
        <v>Actividad propia</v>
      </c>
      <c r="F98" s="315" t="str">
        <f>+'PAI 2025 GPS rempl2)'!E96</f>
        <v>2023.1.3</v>
      </c>
      <c r="G98" s="315" t="str">
        <f>+'PAI 2025 GPS rempl2)'!F96</f>
        <v>N/A</v>
      </c>
      <c r="H98" s="315">
        <f>VLOOKUP(A98,'Plantilla publicacion'!$A$3:$F$490,6,0)</f>
        <v>0</v>
      </c>
      <c r="I98" s="315">
        <f>VLOOKUP(F98,'Plantilla publicacion'!$A$3:$N$490,14,0)</f>
        <v>0</v>
      </c>
      <c r="J98" s="315">
        <f>VLOOKUP(F98,'Plantilla publicacion'!$A$3:$P$490,15,0)</f>
        <v>0</v>
      </c>
      <c r="K98" s="315" t="str">
        <f>+'PAI 2025 GPS rempl2)'!J96</f>
        <v>N/A</v>
      </c>
      <c r="L98" s="315" t="str">
        <f>+'PAI 2025 GPS rempl2)'!K96</f>
        <v>N/A</v>
      </c>
      <c r="M98" s="315" t="str">
        <f>+'PAI 2025 GPS rempl2)'!L96</f>
        <v>N/A</v>
      </c>
      <c r="N98" s="315" t="str">
        <f t="shared" si="8"/>
        <v>Política Servicio al Ciudadano_DIMENSIÓN Gestión con Valores para Resultados</v>
      </c>
      <c r="O98" s="315" t="str">
        <f>IF(E98="Producto",VLOOKUP(F98,'Plantilla publicacion'!$A$3:$Q$490,16,0),"N/A")</f>
        <v>N/A</v>
      </c>
      <c r="P98" s="315" t="str">
        <f>+'PAI 2025 GPS rempl2)'!O96</f>
        <v>Elaborar matriz de fases y etapas para el seguimiento de ejecución del programa</v>
      </c>
      <c r="Q98" s="315">
        <f>+'PAI 2025 GPS rempl2)'!P96</f>
        <v>10</v>
      </c>
      <c r="R98" s="315">
        <f>+'PAI 2025 GPS rempl2)'!Q96</f>
        <v>1</v>
      </c>
      <c r="S98" s="315" t="str">
        <f>+'PAI 2025 GPS rempl2)'!R96</f>
        <v>Númerica</v>
      </c>
      <c r="T98" s="316" t="str">
        <f>+'PAI 2025 GPS rempl2)'!S96</f>
        <v># de matrices realizadas / 1 matrices programadas</v>
      </c>
      <c r="U98" s="316">
        <f>+'PAI 2025 GPS rempl2)'!T96</f>
        <v>45691</v>
      </c>
      <c r="V98" s="315">
        <f>+'PAI 2025 GPS rempl2)'!U96</f>
        <v>45716</v>
      </c>
      <c r="W98" s="317" t="str">
        <f>+'PAI 2025 GPS rempl2)'!V96</f>
        <v>2023-GRUPO DE TRABAJO DE CENTRO DE INFORMACIÓN TECNOLÓGICA Y APOYO A LA GESTIÓN DE PROPIEDAD LA INDUSTRIAL</v>
      </c>
      <c r="XFD98" s="314"/>
    </row>
    <row r="99" spans="1:23 16384:16384" s="317" customFormat="1" ht="58.5" customHeight="1" x14ac:dyDescent="0.25">
      <c r="A99" s="314" t="s">
        <v>713</v>
      </c>
      <c r="B99" s="315" t="str">
        <f>VLOOKUP(A99,'Dimensión 3-Gestión con Valor'!$B$10:$B$379,1,0)</f>
        <v>2023.1.4</v>
      </c>
      <c r="C99" s="315" t="str">
        <f>+'PAI 2025 GPS rempl2)'!B97</f>
        <v>2023-GRUPO DE TRABAJO DE CENTRO DE INFORMACIÓN TECNOLÓGICA Y APOYO A LA GESTIÓN DE PROPIEDAD LA INDUSTRIAL</v>
      </c>
      <c r="D99" s="315">
        <f>+'PAI 2025 GPS rempl2)'!C97</f>
        <v>0</v>
      </c>
      <c r="E99" s="315" t="str">
        <f>+'PAI 2025 GPS rempl2)'!D97</f>
        <v>Actividad propia</v>
      </c>
      <c r="F99" s="315" t="str">
        <f>+'PAI 2025 GPS rempl2)'!E97</f>
        <v>2023.1.4</v>
      </c>
      <c r="G99" s="315" t="str">
        <f>+'PAI 2025 GPS rempl2)'!F97</f>
        <v>N/A</v>
      </c>
      <c r="H99" s="315">
        <f>VLOOKUP(A99,'Plantilla publicacion'!$A$3:$F$490,6,0)</f>
        <v>0</v>
      </c>
      <c r="I99" s="315">
        <f>VLOOKUP(F99,'Plantilla publicacion'!$A$3:$N$490,14,0)</f>
        <v>0</v>
      </c>
      <c r="J99" s="315">
        <f>VLOOKUP(F99,'Plantilla publicacion'!$A$3:$P$490,15,0)</f>
        <v>0</v>
      </c>
      <c r="K99" s="315" t="str">
        <f>+'PAI 2025 GPS rempl2)'!J97</f>
        <v>N/A</v>
      </c>
      <c r="L99" s="315" t="str">
        <f>+'PAI 2025 GPS rempl2)'!K97</f>
        <v>N/A</v>
      </c>
      <c r="M99" s="315" t="str">
        <f>+'PAI 2025 GPS rempl2)'!L97</f>
        <v>N/A</v>
      </c>
      <c r="N99" s="315" t="str">
        <f t="shared" si="8"/>
        <v>Política Servicio al Ciudadano_DIMENSIÓN Gestión con Valores para Resultados</v>
      </c>
      <c r="O99" s="315" t="str">
        <f>IF(E99="Producto",VLOOKUP(F99,'Plantilla publicacion'!$A$3:$Q$490,16,0),"N/A")</f>
        <v>N/A</v>
      </c>
      <c r="P99" s="315" t="str">
        <f>+'PAI 2025 GPS rempl2)'!O97</f>
        <v>Ejecutar el programa Propiedad Industrial para MIPYMES. (Matriz de seguimiento e Informe final del programa)</v>
      </c>
      <c r="Q99" s="315">
        <f>+'PAI 2025 GPS rempl2)'!P97</f>
        <v>20</v>
      </c>
      <c r="R99" s="315">
        <f>+'PAI 2025 GPS rempl2)'!Q97</f>
        <v>100</v>
      </c>
      <c r="S99" s="315" t="str">
        <f>+'PAI 2025 GPS rempl2)'!R97</f>
        <v>Porcentual</v>
      </c>
      <c r="T99" s="316" t="str">
        <f>+'PAI 2025 GPS rempl2)'!S97</f>
        <v>% de seguimientos realizados / 100% de seguimientos programados</v>
      </c>
      <c r="U99" s="316">
        <f>+'PAI 2025 GPS rempl2)'!T97</f>
        <v>45719</v>
      </c>
      <c r="V99" s="315">
        <f>+'PAI 2025 GPS rempl2)'!U97</f>
        <v>45989</v>
      </c>
      <c r="W99" s="317" t="str">
        <f>+'PAI 2025 GPS rempl2)'!V97</f>
        <v>2023-GRUPO DE TRABAJO DE CENTRO DE INFORMACIÓN TECNOLÓGICA Y APOYO A LA GESTIÓN DE PROPIEDAD LA INDUSTRIAL</v>
      </c>
      <c r="XFD99" s="314"/>
    </row>
    <row r="100" spans="1:23 16384:16384" ht="58.5" customHeight="1" x14ac:dyDescent="0.25">
      <c r="A100" s="196" t="s">
        <v>714</v>
      </c>
      <c r="B100" s="186" t="str">
        <f>VLOOKUP(A100,'Dimensión 3-Gestión con Valor'!$B$10:$B$379,1,0)</f>
        <v>2023.2</v>
      </c>
      <c r="C100" s="184" t="str">
        <f>+'PAI 2025 GPS rempl2)'!B98</f>
        <v>2023-GRUPO DE TRABAJO DE CENTRO DE INFORMACIÓN TECNOLÓGICA Y APOYO A LA GESTIÓN DE PROPIEDAD LA INDUSTRIAL</v>
      </c>
      <c r="D100" s="184">
        <f>+'PAI 2025 GPS rempl2)'!C98</f>
        <v>0</v>
      </c>
      <c r="E100" s="184" t="str">
        <f>+'PAI 2025 GPS rempl2)'!D98</f>
        <v>Producto</v>
      </c>
      <c r="F100" s="184" t="str">
        <f>+'PAI 2025 GPS rempl2)'!E98</f>
        <v>2023.2</v>
      </c>
      <c r="G100" s="184" t="str">
        <f>+'PAI 2025 GPS rempl2)'!F98</f>
        <v>Operativo</v>
      </c>
      <c r="H100" s="184" t="str">
        <f>VLOOKUP(A100,'Plantilla publicacion'!$A$3:$F$490,6,0)</f>
        <v>59-Generar sinergias con agentes nacionales e internacionales que permitan potenciar las capacidades de la SIC.</v>
      </c>
      <c r="I100" s="184" t="str">
        <f>VLOOKUP(F100,'Plantilla publicacion'!$A$3:$N$490,14,0)</f>
        <v>105-Cumplimiento de productos del PAI asociados a Generar sinergias con agentes nacionales e internacionales que permitan potenciar las capacidades de la SIC.</v>
      </c>
      <c r="J100" s="184" t="str">
        <f>VLOOKUP(F100,'Plantilla publicacion'!$A$3:$P$490,15,0)</f>
        <v>63 - 1-Generación de oportunidades de cooperación y fortalecimiento de existentes con grupos de interés y de valor.-5-Direccionamiento de la oferta institucional con productos y/o servicios con enfoque preventivo, diferencial y territorial.</v>
      </c>
      <c r="K100" s="184" t="str">
        <f>+'PAI 2025 GPS rempl2)'!J98</f>
        <v xml:space="preserve">PND - 4-04-1-c- Transformación productiva, internacionalización y acción climática - Políticas de competencia, consumidor e infraestructura de la calidad modernas </v>
      </c>
      <c r="L100" s="184" t="str">
        <f>+'PAI 2025 GPS rempl2)'!K98</f>
        <v>No</v>
      </c>
      <c r="M100" s="184" t="str">
        <f>+'PAI 2025 GPS rempl2)'!L98</f>
        <v>N/A</v>
      </c>
      <c r="N100" s="184" t="str">
        <f>VLOOKUP(A100,'Plantilla publicacion'!$A$2:$E$491,5,0)</f>
        <v>Política Participación Ciudadana en la Gestión Pública _DIMENSIÓN Gestión con Valores para Resultados</v>
      </c>
      <c r="O100" s="184" t="str">
        <f>IF(E100="Producto",VLOOKUP(F100,'Plantilla publicacion'!$A$3:$Q$490,16,0),"N/A")</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P100" s="184" t="str">
        <f>+'PAI 2025 GPS rempl2)'!O98</f>
        <v>Mesas de integración para la conexión de actores del ecosistema de innovación involucrados en temas de Propiedad Industrial y transferencia tecnológica, realizadas  (Actas de reunión firmadas)</v>
      </c>
      <c r="Q100" s="184">
        <f>+'PAI 2025 GPS rempl2)'!P98</f>
        <v>10</v>
      </c>
      <c r="R100" s="184">
        <f>+'PAI 2025 GPS rempl2)'!Q98</f>
        <v>2</v>
      </c>
      <c r="S100" s="184" t="str">
        <f>+'PAI 2025 GPS rempl2)'!R98</f>
        <v>Númerica</v>
      </c>
      <c r="T100" s="184" t="str">
        <f>+'PAI 2025 GPS rempl2)'!S98</f>
        <v># de mesas de integración realizadas / 2 mesas de integración por realizar</v>
      </c>
      <c r="U100" s="185">
        <f>+'PAI 2025 GPS rempl2)'!T98</f>
        <v>45670</v>
      </c>
      <c r="V100" s="185">
        <f>+'PAI 2025 GPS rempl2)'!U98</f>
        <v>45989</v>
      </c>
      <c r="W100" s="184" t="str">
        <f>+'PAI 2025 GPS rempl2)'!V98</f>
        <v>2023-GRUPO DE TRABAJO DE CENTRO DE INFORMACIÓN TECNOLÓGICA Y APOYO A LA GESTIÓN DE PROPIEDAD LA INDUSTRIAL</v>
      </c>
    </row>
    <row r="101" spans="1:23 16384:16384" s="317" customFormat="1" ht="58.5" customHeight="1" x14ac:dyDescent="0.25">
      <c r="A101" s="314" t="s">
        <v>717</v>
      </c>
      <c r="B101" s="315" t="str">
        <f>VLOOKUP(A101,'Dimensión 3-Gestión con Valor'!$B$10:$B$379,1,0)</f>
        <v>2023.2.1</v>
      </c>
      <c r="C101" s="315" t="str">
        <f>+'PAI 2025 GPS rempl2)'!B99</f>
        <v>2023-GRUPO DE TRABAJO DE CENTRO DE INFORMACIÓN TECNOLÓGICA Y APOYO A LA GESTIÓN DE PROPIEDAD LA INDUSTRIAL</v>
      </c>
      <c r="D101" s="315">
        <f>+'PAI 2025 GPS rempl2)'!C99</f>
        <v>0</v>
      </c>
      <c r="E101" s="315" t="str">
        <f>+'PAI 2025 GPS rempl2)'!D99</f>
        <v>Actividad propia</v>
      </c>
      <c r="F101" s="315" t="str">
        <f>+'PAI 2025 GPS rempl2)'!E99</f>
        <v>2023.2.1</v>
      </c>
      <c r="G101" s="315" t="str">
        <f>+'PAI 2025 GPS rempl2)'!F99</f>
        <v>N/A</v>
      </c>
      <c r="H101" s="315">
        <f>VLOOKUP(A101,'Plantilla publicacion'!$A$3:$F$490,6,0)</f>
        <v>0</v>
      </c>
      <c r="I101" s="315">
        <f>VLOOKUP(F101,'Plantilla publicacion'!$A$3:$N$490,14,0)</f>
        <v>0</v>
      </c>
      <c r="J101" s="315">
        <f>VLOOKUP(F101,'Plantilla publicacion'!$A$3:$P$490,15,0)</f>
        <v>0</v>
      </c>
      <c r="K101" s="315" t="str">
        <f>+'PAI 2025 GPS rempl2)'!J99</f>
        <v>N/A</v>
      </c>
      <c r="L101" s="315" t="str">
        <f>+'PAI 2025 GPS rempl2)'!K99</f>
        <v>N/A</v>
      </c>
      <c r="M101" s="315" t="str">
        <f>+'PAI 2025 GPS rempl2)'!L99</f>
        <v>N/A</v>
      </c>
      <c r="N101" s="315" t="str">
        <f t="shared" ref="N101:N102" si="9">+N100</f>
        <v>Política Participación Ciudadana en la Gestión Pública _DIMENSIÓN Gestión con Valores para Resultados</v>
      </c>
      <c r="O101" s="315" t="str">
        <f>IF(E101="Producto",VLOOKUP(F101,'Plantilla publicacion'!$A$3:$Q$490,16,0),"N/A")</f>
        <v>N/A</v>
      </c>
      <c r="P101" s="315" t="str">
        <f>+'PAI 2025 GPS rempl2)'!O99</f>
        <v>Elaborar la propuesta de estructura para la realización de las mesas de integración para la conexión de actores del ecosistema de innovación involucrados en temas de Propiedad Industrial y transferencia tecnológica. (Documento con la propuesta elaborado)</v>
      </c>
      <c r="Q101" s="315">
        <f>+'PAI 2025 GPS rempl2)'!P99</f>
        <v>60</v>
      </c>
      <c r="R101" s="315">
        <f>+'PAI 2025 GPS rempl2)'!Q99</f>
        <v>1</v>
      </c>
      <c r="S101" s="315" t="str">
        <f>+'PAI 2025 GPS rempl2)'!R99</f>
        <v>Númerica</v>
      </c>
      <c r="T101" s="316" t="str">
        <f>+'PAI 2025 GPS rempl2)'!S99</f>
        <v># de propuestas realizadas / 1 propuesta por realizar</v>
      </c>
      <c r="U101" s="316">
        <f>+'PAI 2025 GPS rempl2)'!T99</f>
        <v>45670</v>
      </c>
      <c r="V101" s="315">
        <f>+'PAI 2025 GPS rempl2)'!U99</f>
        <v>45747</v>
      </c>
      <c r="W101" s="317" t="str">
        <f>+'PAI 2025 GPS rempl2)'!V99</f>
        <v>2023-GRUPO DE TRABAJO DE CENTRO DE INFORMACIÓN TECNOLÓGICA Y APOYO A LA GESTIÓN DE PROPIEDAD LA INDUSTRIAL</v>
      </c>
      <c r="XFD101" s="314"/>
    </row>
    <row r="102" spans="1:23 16384:16384" s="317" customFormat="1" ht="58.5" customHeight="1" x14ac:dyDescent="0.25">
      <c r="A102" s="314" t="s">
        <v>719</v>
      </c>
      <c r="B102" s="315" t="str">
        <f>VLOOKUP(A102,'Dimensión 3-Gestión con Valor'!$B$10:$B$379,1,0)</f>
        <v>2023.2.2</v>
      </c>
      <c r="C102" s="315" t="str">
        <f>+'PAI 2025 GPS rempl2)'!B100</f>
        <v>2023-GRUPO DE TRABAJO DE CENTRO DE INFORMACIÓN TECNOLÓGICA Y APOYO A LA GESTIÓN DE PROPIEDAD LA INDUSTRIAL</v>
      </c>
      <c r="D102" s="315">
        <f>+'PAI 2025 GPS rempl2)'!C100</f>
        <v>0</v>
      </c>
      <c r="E102" s="315" t="str">
        <f>+'PAI 2025 GPS rempl2)'!D100</f>
        <v>Actividad propia</v>
      </c>
      <c r="F102" s="315" t="str">
        <f>+'PAI 2025 GPS rempl2)'!E100</f>
        <v>2023.2.2</v>
      </c>
      <c r="G102" s="315" t="str">
        <f>+'PAI 2025 GPS rempl2)'!F100</f>
        <v>N/A</v>
      </c>
      <c r="H102" s="315">
        <f>VLOOKUP(A102,'Plantilla publicacion'!$A$3:$F$490,6,0)</f>
        <v>0</v>
      </c>
      <c r="I102" s="315">
        <f>VLOOKUP(F102,'Plantilla publicacion'!$A$3:$N$490,14,0)</f>
        <v>0</v>
      </c>
      <c r="J102" s="315">
        <f>VLOOKUP(F102,'Plantilla publicacion'!$A$3:$P$490,15,0)</f>
        <v>0</v>
      </c>
      <c r="K102" s="315" t="str">
        <f>+'PAI 2025 GPS rempl2)'!J100</f>
        <v>N/A</v>
      </c>
      <c r="L102" s="315" t="str">
        <f>+'PAI 2025 GPS rempl2)'!K100</f>
        <v>N/A</v>
      </c>
      <c r="M102" s="315" t="str">
        <f>+'PAI 2025 GPS rempl2)'!L100</f>
        <v>N/A</v>
      </c>
      <c r="N102" s="315" t="str">
        <f t="shared" si="9"/>
        <v>Política Participación Ciudadana en la Gestión Pública _DIMENSIÓN Gestión con Valores para Resultados</v>
      </c>
      <c r="O102" s="315" t="str">
        <f>IF(E102="Producto",VLOOKUP(F102,'Plantilla publicacion'!$A$3:$Q$490,16,0),"N/A")</f>
        <v>N/A</v>
      </c>
      <c r="P102" s="315" t="str">
        <f>+'PAI 2025 GPS rempl2)'!O100</f>
        <v>Realizar las mesas de integración  (Actas de reunión firmadas)</v>
      </c>
      <c r="Q102" s="315">
        <f>+'PAI 2025 GPS rempl2)'!P100</f>
        <v>40</v>
      </c>
      <c r="R102" s="315">
        <f>+'PAI 2025 GPS rempl2)'!Q100</f>
        <v>2</v>
      </c>
      <c r="S102" s="315" t="str">
        <f>+'PAI 2025 GPS rempl2)'!R100</f>
        <v>Númerica</v>
      </c>
      <c r="T102" s="316" t="str">
        <f>+'PAI 2025 GPS rempl2)'!S100</f>
        <v># de mesas de integración realizadas / 2 mesas de integración por realizar</v>
      </c>
      <c r="U102" s="316">
        <f>+'PAI 2025 GPS rempl2)'!T100</f>
        <v>45748</v>
      </c>
      <c r="V102" s="315">
        <f>+'PAI 2025 GPS rempl2)'!U100</f>
        <v>45989</v>
      </c>
      <c r="W102" s="317" t="str">
        <f>+'PAI 2025 GPS rempl2)'!V100</f>
        <v>2023-GRUPO DE TRABAJO DE CENTRO DE INFORMACIÓN TECNOLÓGICA Y APOYO A LA GESTIÓN DE PROPIEDAD LA INDUSTRIAL</v>
      </c>
      <c r="XFD102" s="314"/>
    </row>
    <row r="103" spans="1:23 16384:16384" ht="58.5" customHeight="1" x14ac:dyDescent="0.25">
      <c r="A103" s="196" t="s">
        <v>720</v>
      </c>
      <c r="B103" s="186" t="str">
        <f>VLOOKUP(A103,'Dimensión 3-Gestión con Valor'!$B$10:$B$379,1,0)</f>
        <v>2023.3</v>
      </c>
      <c r="C103" s="184" t="str">
        <f>+'PAI 2025 GPS rempl2)'!B101</f>
        <v>2023-GRUPO DE TRABAJO DE CENTRO DE INFORMACIÓN TECNOLÓGICA Y APOYO A LA GESTIÓN DE PROPIEDAD LA INDUSTRIAL</v>
      </c>
      <c r="D103" s="184">
        <f>+'PAI 2025 GPS rempl2)'!C101</f>
        <v>0</v>
      </c>
      <c r="E103" s="184" t="str">
        <f>+'PAI 2025 GPS rempl2)'!D101</f>
        <v>Producto</v>
      </c>
      <c r="F103" s="184" t="str">
        <f>+'PAI 2025 GPS rempl2)'!E101</f>
        <v>2023.3</v>
      </c>
      <c r="G103" s="184" t="str">
        <f>+'PAI 2025 GPS rempl2)'!F101</f>
        <v>Operativo</v>
      </c>
      <c r="H103" s="184" t="str">
        <f>VLOOKUP(A103,'Plantilla publicacion'!$A$3:$F$490,6,0)</f>
        <v>58-Promover el enfoque preventivo, diferencial y territorial en el que hacer misional de la entidad</v>
      </c>
      <c r="I103" s="184" t="str">
        <f>VLOOKUP(F103,'Plantilla publicacion'!$A$3:$N$490,14,0)</f>
        <v>103-Cumplimiento de productos del PAI asociados a Promover el enfoque preventivo, diferencial y territorial en el que hacer misional de la entidad</v>
      </c>
      <c r="J103" s="184" t="str">
        <f>VLOOKUP(F103,'Plantilla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3" s="184" t="str">
        <f>+'PAI 2025 GPS rempl2)'!J101</f>
        <v xml:space="preserve">PND - 2-03-9-b- Seguridad humana y justicia social - Aprovechamiento de la propiedad intelectual </v>
      </c>
      <c r="L103" s="184" t="str">
        <f>+'PAI 2025 GPS rempl2)'!K101</f>
        <v>No</v>
      </c>
      <c r="M103" s="184" t="str">
        <f>+'PAI 2025 GPS rempl2)'!L101</f>
        <v>C-3503-0200-0014-20309b</v>
      </c>
      <c r="N103" s="184" t="str">
        <f>VLOOKUP(A103,'Plantilla publicacion'!$A$2:$E$491,5,0)</f>
        <v>Política Servicio al Ciudadano_DIMENSIÓN Gestión con Valores para Resultados</v>
      </c>
      <c r="O103" s="184" t="str">
        <f>IF(E103="Producto",VLOOKUP(F103,'Plantilla publicacion'!$A$3:$Q$490,16,0),"N/A")</f>
        <v>PND_2_Fomentar estrategias de sensibilización para el reconocimiento, aprovechamiento y uso responsable de los derechos de PI / PES_20230102 / PEI_15</v>
      </c>
      <c r="P103" s="184" t="str">
        <f>+'PAI 2025 GPS rempl2)'!O101</f>
        <v>Programas de fomento para el uso estratégico de la propiedad industrial en la Economía Popular, ejecutados.  (Matriz de seguimiento e informe final de ejecución de los programas)</v>
      </c>
      <c r="Q103" s="184">
        <f>+'PAI 2025 GPS rempl2)'!P101</f>
        <v>30</v>
      </c>
      <c r="R103" s="184">
        <f>+'PAI 2025 GPS rempl2)'!Q101</f>
        <v>100</v>
      </c>
      <c r="S103" s="184" t="str">
        <f>+'PAI 2025 GPS rempl2)'!R101</f>
        <v>Porcentual</v>
      </c>
      <c r="T103" s="184" t="str">
        <f>+'PAI 2025 GPS rempl2)'!S101</f>
        <v>% de seguimientos realizados / 100% de seguimientos programados</v>
      </c>
      <c r="U103" s="185">
        <f>+'PAI 2025 GPS rempl2)'!T101</f>
        <v>45691</v>
      </c>
      <c r="V103" s="185">
        <f>+'PAI 2025 GPS rempl2)'!U101</f>
        <v>45989</v>
      </c>
      <c r="W103" s="184" t="str">
        <f>+'PAI 2025 GPS rempl2)'!V101</f>
        <v>2023-GRUPO DE TRABAJO DE CENTRO DE INFORMACIÓN TECNOLÓGICA Y APOYO A LA GESTIÓN DE PROPIEDAD LA INDUSTRIAL</v>
      </c>
    </row>
    <row r="104" spans="1:23 16384:16384" s="317" customFormat="1" ht="58.5" customHeight="1" x14ac:dyDescent="0.25">
      <c r="A104" s="314" t="s">
        <v>721</v>
      </c>
      <c r="B104" s="315" t="str">
        <f>VLOOKUP(A104,'Dimensión 3-Gestión con Valor'!$B$10:$B$379,1,0)</f>
        <v>2023.3.1</v>
      </c>
      <c r="C104" s="315" t="str">
        <f>+'PAI 2025 GPS rempl2)'!B102</f>
        <v>2023-GRUPO DE TRABAJO DE CENTRO DE INFORMACIÓN TECNOLÓGICA Y APOYO A LA GESTIÓN DE PROPIEDAD LA INDUSTRIAL</v>
      </c>
      <c r="D104" s="315">
        <f>+'PAI 2025 GPS rempl2)'!C102</f>
        <v>0</v>
      </c>
      <c r="E104" s="315" t="str">
        <f>+'PAI 2025 GPS rempl2)'!D102</f>
        <v>Actividad propia</v>
      </c>
      <c r="F104" s="315" t="str">
        <f>+'PAI 2025 GPS rempl2)'!E102</f>
        <v>2023.3.1</v>
      </c>
      <c r="G104" s="315" t="str">
        <f>+'PAI 2025 GPS rempl2)'!F102</f>
        <v>N/A</v>
      </c>
      <c r="H104" s="315">
        <f>VLOOKUP(A104,'Plantilla publicacion'!$A$3:$F$490,6,0)</f>
        <v>0</v>
      </c>
      <c r="I104" s="315">
        <f>VLOOKUP(F104,'Plantilla publicacion'!$A$3:$N$490,14,0)</f>
        <v>0</v>
      </c>
      <c r="J104" s="315">
        <f>VLOOKUP(F104,'Plantilla publicacion'!$A$3:$P$490,15,0)</f>
        <v>0</v>
      </c>
      <c r="K104" s="315" t="str">
        <f>+'PAI 2025 GPS rempl2)'!J102</f>
        <v>N/A</v>
      </c>
      <c r="L104" s="315" t="str">
        <f>+'PAI 2025 GPS rempl2)'!K102</f>
        <v>N/A</v>
      </c>
      <c r="M104" s="315" t="str">
        <f>+'PAI 2025 GPS rempl2)'!L102</f>
        <v>N/A</v>
      </c>
      <c r="N104" s="315" t="str">
        <f t="shared" ref="N104:N107" si="10">+N103</f>
        <v>Política Servicio al Ciudadano_DIMENSIÓN Gestión con Valores para Resultados</v>
      </c>
      <c r="O104" s="315" t="str">
        <f>IF(E104="Producto",VLOOKUP(F104,'Plantilla publicacion'!$A$3:$Q$490,16,0),"N/A")</f>
        <v>N/A</v>
      </c>
      <c r="P104" s="315" t="str">
        <f>+'PAI 2025 GPS rempl2)'!O102</f>
        <v>Elaborar matriz programación de jornadas y seguimiento de ejecución del programa</v>
      </c>
      <c r="Q104" s="315">
        <f>+'PAI 2025 GPS rempl2)'!P102</f>
        <v>60</v>
      </c>
      <c r="R104" s="315">
        <f>+'PAI 2025 GPS rempl2)'!Q102</f>
        <v>1</v>
      </c>
      <c r="S104" s="315" t="str">
        <f>+'PAI 2025 GPS rempl2)'!R102</f>
        <v>Númerica</v>
      </c>
      <c r="T104" s="316" t="str">
        <f>+'PAI 2025 GPS rempl2)'!S102</f>
        <v># de matrices realizadas / 1 matrices programadas</v>
      </c>
      <c r="U104" s="316">
        <f>+'PAI 2025 GPS rempl2)'!T102</f>
        <v>45691</v>
      </c>
      <c r="V104" s="315">
        <f>+'PAI 2025 GPS rempl2)'!U102</f>
        <v>45716</v>
      </c>
      <c r="W104" s="317" t="str">
        <f>+'PAI 2025 GPS rempl2)'!V102</f>
        <v>2023-GRUPO DE TRABAJO DE CENTRO DE INFORMACIÓN TECNOLÓGICA Y APOYO A LA GESTIÓN DE PROPIEDAD LA INDUSTRIAL</v>
      </c>
      <c r="XFD104" s="314"/>
    </row>
    <row r="105" spans="1:23 16384:16384" s="317" customFormat="1" ht="58.5" customHeight="1" x14ac:dyDescent="0.25">
      <c r="A105" s="314" t="s">
        <v>722</v>
      </c>
      <c r="B105" s="315" t="str">
        <f>VLOOKUP(A105,'Dimensión 3-Gestión con Valor'!$B$10:$B$379,1,0)</f>
        <v>2023.3.2</v>
      </c>
      <c r="C105" s="315" t="str">
        <f>+'PAI 2025 GPS rempl2)'!B103</f>
        <v>2023-GRUPO DE TRABAJO DE CENTRO DE INFORMACIÓN TECNOLÓGICA Y APOYO A LA GESTIÓN DE PROPIEDAD LA INDUSTRIAL</v>
      </c>
      <c r="D105" s="315">
        <f>+'PAI 2025 GPS rempl2)'!C103</f>
        <v>0</v>
      </c>
      <c r="E105" s="315" t="str">
        <f>+'PAI 2025 GPS rempl2)'!D103</f>
        <v>Actividad propia</v>
      </c>
      <c r="F105" s="315" t="str">
        <f>+'PAI 2025 GPS rempl2)'!E103</f>
        <v>2023.3.2</v>
      </c>
      <c r="G105" s="315" t="str">
        <f>+'PAI 2025 GPS rempl2)'!F103</f>
        <v>N/A</v>
      </c>
      <c r="H105" s="315">
        <f>VLOOKUP(A105,'Plantilla publicacion'!$A$3:$F$490,6,0)</f>
        <v>0</v>
      </c>
      <c r="I105" s="315">
        <f>VLOOKUP(F105,'Plantilla publicacion'!$A$3:$N$490,14,0)</f>
        <v>0</v>
      </c>
      <c r="J105" s="315">
        <f>VLOOKUP(F105,'Plantilla publicacion'!$A$3:$P$490,15,0)</f>
        <v>0</v>
      </c>
      <c r="K105" s="315" t="str">
        <f>+'PAI 2025 GPS rempl2)'!J103</f>
        <v>N/A</v>
      </c>
      <c r="L105" s="315" t="str">
        <f>+'PAI 2025 GPS rempl2)'!K103</f>
        <v>N/A</v>
      </c>
      <c r="M105" s="315" t="str">
        <f>+'PAI 2025 GPS rempl2)'!L103</f>
        <v>N/A</v>
      </c>
      <c r="N105" s="315" t="str">
        <f t="shared" si="10"/>
        <v>Política Servicio al Ciudadano_DIMENSIÓN Gestión con Valores para Resultados</v>
      </c>
      <c r="O105" s="315" t="str">
        <f>IF(E105="Producto",VLOOKUP(F105,'Plantilla publicacion'!$A$3:$Q$490,16,0),"N/A")</f>
        <v>N/A</v>
      </c>
      <c r="P105" s="315" t="str">
        <f>+'PAI 2025 GPS rempl2)'!O103</f>
        <v>Ejecutar el programa Propiedad Industrial para emprendedores PI-e.   (Matriz de seguimiento e Informe final del programa)</v>
      </c>
      <c r="Q105" s="315">
        <f>+'PAI 2025 GPS rempl2)'!P103</f>
        <v>10</v>
      </c>
      <c r="R105" s="315">
        <f>+'PAI 2025 GPS rempl2)'!Q103</f>
        <v>100</v>
      </c>
      <c r="S105" s="315" t="str">
        <f>+'PAI 2025 GPS rempl2)'!R103</f>
        <v>Porcentual</v>
      </c>
      <c r="T105" s="316" t="str">
        <f>+'PAI 2025 GPS rempl2)'!S103</f>
        <v>% de seguimientos realizados / 100% de seguimientos programados</v>
      </c>
      <c r="U105" s="316">
        <f>+'PAI 2025 GPS rempl2)'!T103</f>
        <v>45691</v>
      </c>
      <c r="V105" s="315">
        <f>+'PAI 2025 GPS rempl2)'!U103</f>
        <v>45989</v>
      </c>
      <c r="W105" s="317" t="str">
        <f>+'PAI 2025 GPS rempl2)'!V103</f>
        <v>2023-GRUPO DE TRABAJO DE CENTRO DE INFORMACIÓN TECNOLÓGICA Y APOYO A LA GESTIÓN DE PROPIEDAD LA INDUSTRIAL</v>
      </c>
      <c r="XFD105" s="314"/>
    </row>
    <row r="106" spans="1:23 16384:16384" s="317" customFormat="1" ht="58.5" customHeight="1" x14ac:dyDescent="0.25">
      <c r="A106" s="314" t="s">
        <v>723</v>
      </c>
      <c r="B106" s="315" t="str">
        <f>VLOOKUP(A106,'Dimensión 3-Gestión con Valor'!$B$10:$B$379,1,0)</f>
        <v>2023.3.3</v>
      </c>
      <c r="C106" s="315" t="str">
        <f>+'PAI 2025 GPS rempl2)'!B104</f>
        <v>2023-GRUPO DE TRABAJO DE CENTRO DE INFORMACIÓN TECNOLÓGICA Y APOYO A LA GESTIÓN DE PROPIEDAD LA INDUSTRIAL</v>
      </c>
      <c r="D106" s="315">
        <f>+'PAI 2025 GPS rempl2)'!C104</f>
        <v>0</v>
      </c>
      <c r="E106" s="315" t="str">
        <f>+'PAI 2025 GPS rempl2)'!D104</f>
        <v>Actividad propia</v>
      </c>
      <c r="F106" s="315" t="str">
        <f>+'PAI 2025 GPS rempl2)'!E104</f>
        <v>2023.3.3</v>
      </c>
      <c r="G106" s="315" t="str">
        <f>+'PAI 2025 GPS rempl2)'!F104</f>
        <v>N/A</v>
      </c>
      <c r="H106" s="315">
        <f>VLOOKUP(A106,'Plantilla publicacion'!$A$3:$F$490,6,0)</f>
        <v>0</v>
      </c>
      <c r="I106" s="315">
        <f>VLOOKUP(F106,'Plantilla publicacion'!$A$3:$N$490,14,0)</f>
        <v>0</v>
      </c>
      <c r="J106" s="315">
        <f>VLOOKUP(F106,'Plantilla publicacion'!$A$3:$P$490,15,0)</f>
        <v>0</v>
      </c>
      <c r="K106" s="315" t="str">
        <f>+'PAI 2025 GPS rempl2)'!J104</f>
        <v>N/A</v>
      </c>
      <c r="L106" s="315" t="str">
        <f>+'PAI 2025 GPS rempl2)'!K104</f>
        <v>N/A</v>
      </c>
      <c r="M106" s="315" t="str">
        <f>+'PAI 2025 GPS rempl2)'!L104</f>
        <v>N/A</v>
      </c>
      <c r="N106" s="315" t="str">
        <f t="shared" si="10"/>
        <v>Política Servicio al Ciudadano_DIMENSIÓN Gestión con Valores para Resultados</v>
      </c>
      <c r="O106" s="315" t="str">
        <f>IF(E106="Producto",VLOOKUP(F106,'Plantilla publicacion'!$A$3:$Q$490,16,0),"N/A")</f>
        <v>N/A</v>
      </c>
      <c r="P106" s="315" t="str">
        <f>+'PAI 2025 GPS rempl2)'!O104</f>
        <v>Elaborar matriz de etapas para el seguimiento de ejecución de la estrategia</v>
      </c>
      <c r="Q106" s="315">
        <f>+'PAI 2025 GPS rempl2)'!P104</f>
        <v>10</v>
      </c>
      <c r="R106" s="315">
        <f>+'PAI 2025 GPS rempl2)'!Q104</f>
        <v>1</v>
      </c>
      <c r="S106" s="315" t="str">
        <f>+'PAI 2025 GPS rempl2)'!R104</f>
        <v>Númerica</v>
      </c>
      <c r="T106" s="316" t="str">
        <f>+'PAI 2025 GPS rempl2)'!S104</f>
        <v># de matrices realizadas / 1 matrices programadas</v>
      </c>
      <c r="U106" s="316">
        <f>+'PAI 2025 GPS rempl2)'!T104</f>
        <v>45691</v>
      </c>
      <c r="V106" s="315">
        <f>+'PAI 2025 GPS rempl2)'!U104</f>
        <v>45716</v>
      </c>
      <c r="W106" s="317" t="str">
        <f>+'PAI 2025 GPS rempl2)'!V104</f>
        <v>2023-GRUPO DE TRABAJO DE CENTRO DE INFORMACIÓN TECNOLÓGICA Y APOYO A LA GESTIÓN DE PROPIEDAD LA INDUSTRIAL</v>
      </c>
      <c r="XFD106" s="314"/>
    </row>
    <row r="107" spans="1:23 16384:16384" s="317" customFormat="1" ht="58.5" customHeight="1" x14ac:dyDescent="0.25">
      <c r="A107" s="314" t="s">
        <v>724</v>
      </c>
      <c r="B107" s="315" t="str">
        <f>VLOOKUP(A107,'Dimensión 3-Gestión con Valor'!$B$10:$B$379,1,0)</f>
        <v>2023.3.4</v>
      </c>
      <c r="C107" s="315" t="str">
        <f>+'PAI 2025 GPS rempl2)'!B105</f>
        <v>2023-GRUPO DE TRABAJO DE CENTRO DE INFORMACIÓN TECNOLÓGICA Y APOYO A LA GESTIÓN DE PROPIEDAD LA INDUSTRIAL</v>
      </c>
      <c r="D107" s="315">
        <f>+'PAI 2025 GPS rempl2)'!C105</f>
        <v>0</v>
      </c>
      <c r="E107" s="315" t="str">
        <f>+'PAI 2025 GPS rempl2)'!D105</f>
        <v>Actividad propia</v>
      </c>
      <c r="F107" s="315" t="str">
        <f>+'PAI 2025 GPS rempl2)'!E105</f>
        <v>2023.3.4</v>
      </c>
      <c r="G107" s="315" t="str">
        <f>+'PAI 2025 GPS rempl2)'!F105</f>
        <v>N/A</v>
      </c>
      <c r="H107" s="315">
        <f>VLOOKUP(A107,'Plantilla publicacion'!$A$3:$F$490,6,0)</f>
        <v>0</v>
      </c>
      <c r="I107" s="315">
        <f>VLOOKUP(F107,'Plantilla publicacion'!$A$3:$N$490,14,0)</f>
        <v>0</v>
      </c>
      <c r="J107" s="315">
        <f>VLOOKUP(F107,'Plantilla publicacion'!$A$3:$P$490,15,0)</f>
        <v>0</v>
      </c>
      <c r="K107" s="315" t="str">
        <f>+'PAI 2025 GPS rempl2)'!J105</f>
        <v>N/A</v>
      </c>
      <c r="L107" s="315" t="str">
        <f>+'PAI 2025 GPS rempl2)'!K105</f>
        <v>N/A</v>
      </c>
      <c r="M107" s="315" t="str">
        <f>+'PAI 2025 GPS rempl2)'!L105</f>
        <v>N/A</v>
      </c>
      <c r="N107" s="315" t="str">
        <f t="shared" si="10"/>
        <v>Política Servicio al Ciudadano_DIMENSIÓN Gestión con Valores para Resultados</v>
      </c>
      <c r="O107" s="315" t="str">
        <f>IF(E107="Producto",VLOOKUP(F107,'Plantilla publicacion'!$A$3:$Q$490,16,0),"N/A")</f>
        <v>N/A</v>
      </c>
      <c r="P107" s="315" t="str">
        <f>+'PAI 2025 GPS rempl2)'!O105</f>
        <v>Ejecutar la estrategia Marcas de paz.  (Matriz de seguimiento e Informe final del programa)</v>
      </c>
      <c r="Q107" s="315">
        <f>+'PAI 2025 GPS rempl2)'!P105</f>
        <v>20</v>
      </c>
      <c r="R107" s="315">
        <f>+'PAI 2025 GPS rempl2)'!Q105</f>
        <v>100</v>
      </c>
      <c r="S107" s="315" t="str">
        <f>+'PAI 2025 GPS rempl2)'!R105</f>
        <v>Porcentual</v>
      </c>
      <c r="T107" s="316" t="str">
        <f>+'PAI 2025 GPS rempl2)'!S105</f>
        <v>% de seguimientos realizados / 100% de seguimientos programados</v>
      </c>
      <c r="U107" s="316">
        <f>+'PAI 2025 GPS rempl2)'!T105</f>
        <v>45691</v>
      </c>
      <c r="V107" s="315">
        <f>+'PAI 2025 GPS rempl2)'!U105</f>
        <v>45989</v>
      </c>
      <c r="W107" s="317" t="str">
        <f>+'PAI 2025 GPS rempl2)'!V105</f>
        <v>2023-GRUPO DE TRABAJO DE CENTRO DE INFORMACIÓN TECNOLÓGICA Y APOYO A LA GESTIÓN DE PROPIEDAD LA INDUSTRIAL</v>
      </c>
      <c r="XFD107" s="314"/>
    </row>
    <row r="108" spans="1:23 16384:16384" ht="58.5" customHeight="1" x14ac:dyDescent="0.25">
      <c r="A108" s="196" t="s">
        <v>725</v>
      </c>
      <c r="B108" s="186" t="str">
        <f>VLOOKUP(A108,'Dimensión 3-Gestión con Valor'!$B$10:$B$379,1,0)</f>
        <v>2023.4</v>
      </c>
      <c r="C108" s="184" t="str">
        <f>+'PAI 2025 GPS rempl2)'!B106</f>
        <v>2023-GRUPO DE TRABAJO DE CENTRO DE INFORMACIÓN TECNOLÓGICA Y APOYO A LA GESTIÓN DE PROPIEDAD LA INDUSTRIAL</v>
      </c>
      <c r="D108" s="184">
        <f>+'PAI 2025 GPS rempl2)'!C106</f>
        <v>0</v>
      </c>
      <c r="E108" s="184" t="str">
        <f>+'PAI 2025 GPS rempl2)'!D106</f>
        <v>Producto</v>
      </c>
      <c r="F108" s="184" t="str">
        <f>+'PAI 2025 GPS rempl2)'!E106</f>
        <v>2023.4</v>
      </c>
      <c r="G108" s="184" t="str">
        <f>+'PAI 2025 GPS rempl2)'!F106</f>
        <v>Operativo</v>
      </c>
      <c r="H108" s="184" t="str">
        <f>VLOOKUP(A108,'Plantilla publicacion'!$A$3:$F$490,6,0)</f>
        <v>58-Promover el enfoque preventivo, diferencial y territorial en el que hacer misional de la entidad</v>
      </c>
      <c r="I108" s="184" t="str">
        <f>VLOOKUP(F108,'Plantilla publicacion'!$A$3:$N$490,14,0)</f>
        <v>103-Cumplimiento de productos del PAI asociados a Promover el enfoque preventivo, diferencial y territorial en el que hacer misional de la entidad</v>
      </c>
      <c r="J108" s="184" t="str">
        <f>VLOOKUP(F108,'Plantilla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8" s="184" t="str">
        <f>+'PAI 2025 GPS rempl2)'!J106</f>
        <v xml:space="preserve">PND - 2-03-9-b- Seguridad humana y justicia social - Aprovechamiento de la propiedad intelectual </v>
      </c>
      <c r="L108" s="184" t="str">
        <f>+'PAI 2025 GPS rempl2)'!K106</f>
        <v>No</v>
      </c>
      <c r="M108" s="184" t="str">
        <f>+'PAI 2025 GPS rempl2)'!L106</f>
        <v>C-3503-0200-0014-20309b</v>
      </c>
      <c r="N108" s="184" t="str">
        <f>VLOOKUP(A108,'Plantilla publicacion'!$A$2:$E$491,5,0)</f>
        <v>Política Servicio al Ciudadano_DIMENSIÓN Gestión con Valores para Resultados</v>
      </c>
      <c r="O108" s="184" t="str">
        <f>IF(E108="Producto",VLOOKUP(F108,'Plantilla publicacion'!$A$3:$Q$490,16,0),"N/A")</f>
        <v>PND_3_Brindar acompañamiento a inventores y promover el uso de la información de patentes / PND_4_Reinvertir parte de las tasas recaudadas por propiedad industrial en el funcionamiento y promoción de la innovación / PEI_38 / CONPES 3934 Acción 4.7</v>
      </c>
      <c r="P108" s="184" t="str">
        <f>+'PAI 2025 GPS rempl2)'!O106</f>
        <v>Boletines tecnológicos para la  promoción y difusión del sistema de propiedad industrial para empresas, centros de investigación y en general aquellas entidades que desarrollen tecnologías verdes, divulgados (Informe de divulgación)</v>
      </c>
      <c r="Q108" s="184">
        <f>+'PAI 2025 GPS rempl2)'!P106</f>
        <v>10</v>
      </c>
      <c r="R108" s="184">
        <f>+'PAI 2025 GPS rempl2)'!Q106</f>
        <v>2</v>
      </c>
      <c r="S108" s="184" t="str">
        <f>+'PAI 2025 GPS rempl2)'!R106</f>
        <v>Númerica</v>
      </c>
      <c r="T108" s="184" t="str">
        <f>+'PAI 2025 GPS rempl2)'!S106</f>
        <v># de Boletines divulgados / 2 Boletines por divulgar</v>
      </c>
      <c r="U108" s="185">
        <f>+'PAI 2025 GPS rempl2)'!T106</f>
        <v>45691</v>
      </c>
      <c r="V108" s="185">
        <f>+'PAI 2025 GPS rempl2)'!U106</f>
        <v>46003</v>
      </c>
      <c r="W108" s="184" t="str">
        <f>+'PAI 2025 GPS rempl2)'!V106</f>
        <v>2023-GRUPO DE TRABAJO DE CENTRO DE INFORMACIÓN TECNOLÓGICA Y APOYO A LA GESTIÓN DE PROPIEDAD LA INDUSTRIAL</v>
      </c>
    </row>
    <row r="109" spans="1:23 16384:16384" s="317" customFormat="1" ht="58.5" customHeight="1" x14ac:dyDescent="0.25">
      <c r="A109" s="314" t="s">
        <v>727</v>
      </c>
      <c r="B109" s="315" t="str">
        <f>VLOOKUP(A109,'Dimensión 3-Gestión con Valor'!$B$10:$B$379,1,0)</f>
        <v>2023.4.1</v>
      </c>
      <c r="C109" s="315" t="str">
        <f>+'PAI 2025 GPS rempl2)'!B107</f>
        <v>2023-GRUPO DE TRABAJO DE CENTRO DE INFORMACIÓN TECNOLÓGICA Y APOYO A LA GESTIÓN DE PROPIEDAD LA INDUSTRIAL</v>
      </c>
      <c r="D109" s="315">
        <f>+'PAI 2025 GPS rempl2)'!C107</f>
        <v>0</v>
      </c>
      <c r="E109" s="315" t="str">
        <f>+'PAI 2025 GPS rempl2)'!D107</f>
        <v>Actividad propia</v>
      </c>
      <c r="F109" s="315" t="str">
        <f>+'PAI 2025 GPS rempl2)'!E107</f>
        <v>2023.4.1</v>
      </c>
      <c r="G109" s="315" t="str">
        <f>+'PAI 2025 GPS rempl2)'!F107</f>
        <v>N/A</v>
      </c>
      <c r="H109" s="315">
        <f>VLOOKUP(A109,'Plantilla publicacion'!$A$3:$F$490,6,0)</f>
        <v>0</v>
      </c>
      <c r="I109" s="315">
        <f>VLOOKUP(F109,'Plantilla publicacion'!$A$3:$N$490,14,0)</f>
        <v>0</v>
      </c>
      <c r="J109" s="315">
        <f>VLOOKUP(F109,'Plantilla publicacion'!$A$3:$P$490,15,0)</f>
        <v>0</v>
      </c>
      <c r="K109" s="315" t="str">
        <f>+'PAI 2025 GPS rempl2)'!J107</f>
        <v>N/A</v>
      </c>
      <c r="L109" s="315" t="str">
        <f>+'PAI 2025 GPS rempl2)'!K107</f>
        <v>N/A</v>
      </c>
      <c r="M109" s="315" t="str">
        <f>+'PAI 2025 GPS rempl2)'!L107</f>
        <v>N/A</v>
      </c>
      <c r="N109" s="315" t="str">
        <f t="shared" ref="N109:N111" si="11">+N108</f>
        <v>Política Servicio al Ciudadano_DIMENSIÓN Gestión con Valores para Resultados</v>
      </c>
      <c r="O109" s="315" t="str">
        <f>IF(E109="Producto",VLOOKUP(F109,'Plantilla publicacion'!$A$3:$Q$490,16,0),"N/A")</f>
        <v>N/A</v>
      </c>
      <c r="P109" s="315" t="str">
        <f>+'PAI 2025 GPS rempl2)'!O107</f>
        <v>Definir cronograma de trabajo y estructura del documento para los boletines tecnológicos.  (Cronograma de trabajo definido)</v>
      </c>
      <c r="Q109" s="315">
        <f>+'PAI 2025 GPS rempl2)'!P107</f>
        <v>10</v>
      </c>
      <c r="R109" s="315">
        <f>+'PAI 2025 GPS rempl2)'!Q107</f>
        <v>1</v>
      </c>
      <c r="S109" s="315" t="str">
        <f>+'PAI 2025 GPS rempl2)'!R107</f>
        <v>Númerica</v>
      </c>
      <c r="T109" s="316" t="str">
        <f>+'PAI 2025 GPS rempl2)'!S107</f>
        <v># de cronogramas y estructura de los boletines definidos / 1 cronograma y estructura de los boletines por definir</v>
      </c>
      <c r="U109" s="316">
        <f>+'PAI 2025 GPS rempl2)'!T107</f>
        <v>45691</v>
      </c>
      <c r="V109" s="315">
        <f>+'PAI 2025 GPS rempl2)'!U107</f>
        <v>45716</v>
      </c>
      <c r="W109" s="317" t="str">
        <f>+'PAI 2025 GPS rempl2)'!V107</f>
        <v>2023-GRUPO DE TRABAJO DE CENTRO DE INFORMACIÓN TECNOLÓGICA Y APOYO A LA GESTIÓN DE PROPIEDAD LA INDUSTRIAL</v>
      </c>
      <c r="XFD109" s="314"/>
    </row>
    <row r="110" spans="1:23 16384:16384" s="317" customFormat="1" ht="58.5" customHeight="1" x14ac:dyDescent="0.25">
      <c r="A110" s="314" t="s">
        <v>729</v>
      </c>
      <c r="B110" s="315" t="str">
        <f>VLOOKUP(A110,'Dimensión 3-Gestión con Valor'!$B$10:$B$379,1,0)</f>
        <v>2023.4.2</v>
      </c>
      <c r="C110" s="315" t="str">
        <f>+'PAI 2025 GPS rempl2)'!B108</f>
        <v>2023-GRUPO DE TRABAJO DE CENTRO DE INFORMACIÓN TECNOLÓGICA Y APOYO A LA GESTIÓN DE PROPIEDAD LA INDUSTRIAL</v>
      </c>
      <c r="D110" s="315">
        <f>+'PAI 2025 GPS rempl2)'!C108</f>
        <v>0</v>
      </c>
      <c r="E110" s="315" t="str">
        <f>+'PAI 2025 GPS rempl2)'!D108</f>
        <v>Actividad propia</v>
      </c>
      <c r="F110" s="315" t="str">
        <f>+'PAI 2025 GPS rempl2)'!E108</f>
        <v>2023.4.2</v>
      </c>
      <c r="G110" s="315" t="str">
        <f>+'PAI 2025 GPS rempl2)'!F108</f>
        <v>N/A</v>
      </c>
      <c r="H110" s="315">
        <f>VLOOKUP(A110,'Plantilla publicacion'!$A$3:$F$490,6,0)</f>
        <v>0</v>
      </c>
      <c r="I110" s="315">
        <f>VLOOKUP(F110,'Plantilla publicacion'!$A$3:$N$490,14,0)</f>
        <v>0</v>
      </c>
      <c r="J110" s="315">
        <f>VLOOKUP(F110,'Plantilla publicacion'!$A$3:$P$490,15,0)</f>
        <v>0</v>
      </c>
      <c r="K110" s="315" t="str">
        <f>+'PAI 2025 GPS rempl2)'!J108</f>
        <v>N/A</v>
      </c>
      <c r="L110" s="315" t="str">
        <f>+'PAI 2025 GPS rempl2)'!K108</f>
        <v>N/A</v>
      </c>
      <c r="M110" s="315" t="str">
        <f>+'PAI 2025 GPS rempl2)'!L108</f>
        <v>N/A</v>
      </c>
      <c r="N110" s="315" t="str">
        <f t="shared" si="11"/>
        <v>Política Servicio al Ciudadano_DIMENSIÓN Gestión con Valores para Resultados</v>
      </c>
      <c r="O110" s="315" t="str">
        <f>IF(E110="Producto",VLOOKUP(F110,'Plantilla publicacion'!$A$3:$Q$490,16,0),"N/A")</f>
        <v>N/A</v>
      </c>
      <c r="P110" s="315" t="str">
        <f>+'PAI 2025 GPS rempl2)'!O108</f>
        <v>Elaborar y publicar dos (2) Boletines tecnológicos.  (Capturas de pantalla de la publicación de los boletines tecnológicos)</v>
      </c>
      <c r="Q110" s="315">
        <f>+'PAI 2025 GPS rempl2)'!P108</f>
        <v>70</v>
      </c>
      <c r="R110" s="315">
        <f>+'PAI 2025 GPS rempl2)'!Q108</f>
        <v>2</v>
      </c>
      <c r="S110" s="315" t="str">
        <f>+'PAI 2025 GPS rempl2)'!R108</f>
        <v>Númerica</v>
      </c>
      <c r="T110" s="316" t="str">
        <f>+'PAI 2025 GPS rempl2)'!S108</f>
        <v># de Boletines publicados / 2 boletines por publicar</v>
      </c>
      <c r="U110" s="316">
        <f>+'PAI 2025 GPS rempl2)'!T108</f>
        <v>45719</v>
      </c>
      <c r="V110" s="315">
        <f>+'PAI 2025 GPS rempl2)'!U108</f>
        <v>45989</v>
      </c>
      <c r="W110" s="317" t="str">
        <f>+'PAI 2025 GPS rempl2)'!V108</f>
        <v>2023-GRUPO DE TRABAJO DE CENTRO DE INFORMACIÓN TECNOLÓGICA Y APOYO A LA GESTIÓN DE PROPIEDAD LA INDUSTRIAL</v>
      </c>
      <c r="XFD110" s="314"/>
    </row>
    <row r="111" spans="1:23 16384:16384" s="317" customFormat="1" ht="58.5" customHeight="1" x14ac:dyDescent="0.25">
      <c r="A111" s="314" t="s">
        <v>731</v>
      </c>
      <c r="B111" s="315" t="str">
        <f>VLOOKUP(A111,'Dimensión 3-Gestión con Valor'!$B$10:$B$379,1,0)</f>
        <v>2023.4.3</v>
      </c>
      <c r="C111" s="315" t="str">
        <f>+'PAI 2025 GPS rempl2)'!B109</f>
        <v>2023-GRUPO DE TRABAJO DE CENTRO DE INFORMACIÓN TECNOLÓGICA Y APOYO A LA GESTIÓN DE PROPIEDAD LA INDUSTRIAL</v>
      </c>
      <c r="D111" s="315">
        <f>+'PAI 2025 GPS rempl2)'!C109</f>
        <v>0</v>
      </c>
      <c r="E111" s="315" t="str">
        <f>+'PAI 2025 GPS rempl2)'!D109</f>
        <v>Actividad propia</v>
      </c>
      <c r="F111" s="315" t="str">
        <f>+'PAI 2025 GPS rempl2)'!E109</f>
        <v>2023.4.3</v>
      </c>
      <c r="G111" s="315" t="str">
        <f>+'PAI 2025 GPS rempl2)'!F109</f>
        <v>N/A</v>
      </c>
      <c r="H111" s="315">
        <f>VLOOKUP(A111,'Plantilla publicacion'!$A$3:$F$490,6,0)</f>
        <v>0</v>
      </c>
      <c r="I111" s="315">
        <f>VLOOKUP(F111,'Plantilla publicacion'!$A$3:$N$490,14,0)</f>
        <v>0</v>
      </c>
      <c r="J111" s="315">
        <f>VLOOKUP(F111,'Plantilla publicacion'!$A$3:$P$490,15,0)</f>
        <v>0</v>
      </c>
      <c r="K111" s="315" t="str">
        <f>+'PAI 2025 GPS rempl2)'!J109</f>
        <v>N/A</v>
      </c>
      <c r="L111" s="315" t="str">
        <f>+'PAI 2025 GPS rempl2)'!K109</f>
        <v>N/A</v>
      </c>
      <c r="M111" s="315" t="str">
        <f>+'PAI 2025 GPS rempl2)'!L109</f>
        <v>N/A</v>
      </c>
      <c r="N111" s="315" t="str">
        <f t="shared" si="11"/>
        <v>Política Servicio al Ciudadano_DIMENSIÓN Gestión con Valores para Resultados</v>
      </c>
      <c r="O111" s="315" t="str">
        <f>IF(E111="Producto",VLOOKUP(F111,'Plantilla publicacion'!$A$3:$Q$490,16,0),"N/A")</f>
        <v>N/A</v>
      </c>
      <c r="P111" s="315" t="str">
        <f>+'PAI 2025 GPS rempl2)'!O109</f>
        <v>Realizar la divulgación de los dos (2) Boletines tecnológicos. (Informe de divulgación)</v>
      </c>
      <c r="Q111" s="315">
        <f>+'PAI 2025 GPS rempl2)'!P109</f>
        <v>20</v>
      </c>
      <c r="R111" s="315">
        <f>+'PAI 2025 GPS rempl2)'!Q109</f>
        <v>2</v>
      </c>
      <c r="S111" s="315" t="str">
        <f>+'PAI 2025 GPS rempl2)'!R109</f>
        <v>Númerica</v>
      </c>
      <c r="T111" s="316" t="str">
        <f>+'PAI 2025 GPS rempl2)'!S109</f>
        <v># de Boletines divulgados / 2 Boletines por divulgar</v>
      </c>
      <c r="U111" s="316">
        <f>+'PAI 2025 GPS rempl2)'!T109</f>
        <v>45719</v>
      </c>
      <c r="V111" s="315">
        <f>+'PAI 2025 GPS rempl2)'!U109</f>
        <v>46003</v>
      </c>
      <c r="W111" s="317" t="str">
        <f>+'PAI 2025 GPS rempl2)'!V109</f>
        <v>2023-GRUPO DE TRABAJO DE CENTRO DE INFORMACIÓN TECNOLÓGICA Y APOYO A LA GESTIÓN DE PROPIEDAD LA INDUSTRIAL</v>
      </c>
      <c r="XFD111" s="314"/>
    </row>
    <row r="112" spans="1:23 16384:16384" ht="58.5" customHeight="1" x14ac:dyDescent="0.25">
      <c r="A112" s="196" t="s">
        <v>732</v>
      </c>
      <c r="B112" s="186" t="str">
        <f>VLOOKUP(A112,'Dimensión 3-Gestión con Valor'!$B$10:$B$379,1,0)</f>
        <v>2023.5</v>
      </c>
      <c r="C112" s="184" t="str">
        <f>+'PAI 2025 GPS rempl2)'!B110</f>
        <v>2023-GRUPO DE TRABAJO DE CENTRO DE INFORMACIÓN TECNOLÓGICA Y APOYO A LA GESTIÓN DE PROPIEDAD LA INDUSTRIAL</v>
      </c>
      <c r="D112" s="184">
        <f>+'PAI 2025 GPS rempl2)'!C110</f>
        <v>0</v>
      </c>
      <c r="E112" s="184" t="str">
        <f>+'PAI 2025 GPS rempl2)'!D110</f>
        <v>Producto</v>
      </c>
      <c r="F112" s="184" t="str">
        <f>+'PAI 2025 GPS rempl2)'!E110</f>
        <v>2023.5</v>
      </c>
      <c r="G112" s="184" t="str">
        <f>+'PAI 2025 GPS rempl2)'!F110</f>
        <v>Operativo</v>
      </c>
      <c r="H112" s="184" t="str">
        <f>VLOOKUP(A112,'Plantilla publicacion'!$A$3:$F$490,6,0)</f>
        <v>58-Promover el enfoque preventivo, diferencial y territorial en el que hacer misional de la entidad</v>
      </c>
      <c r="I112" s="184" t="str">
        <f>VLOOKUP(F112,'Plantilla publicacion'!$A$3:$N$490,14,0)</f>
        <v>103-Cumplimiento de productos del PAI asociados a Promover el enfoque preventivo, diferencial y territorial en el que hacer misional de la entidad</v>
      </c>
      <c r="J112" s="184" t="str">
        <f>VLOOKUP(F112,'Plantilla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2" s="184" t="str">
        <f>+'PAI 2025 GPS rempl2)'!J110</f>
        <v xml:space="preserve">PND - 2-03-9-b- Seguridad humana y justicia social - Aprovechamiento de la propiedad intelectual </v>
      </c>
      <c r="L112" s="184" t="str">
        <f>+'PAI 2025 GPS rempl2)'!K110</f>
        <v>No</v>
      </c>
      <c r="M112" s="184" t="str">
        <f>+'PAI 2025 GPS rempl2)'!L110</f>
        <v>N/A</v>
      </c>
      <c r="N112" s="184" t="str">
        <f>VLOOKUP(A112,'Plantilla publicacion'!$A$2:$E$491,5,0)</f>
        <v>Política Servicio al Ciudadano_DIMENSIÓN Gestión con Valores para Resultados</v>
      </c>
      <c r="O112" s="184" t="str">
        <f>IF(E112="Producto",VLOOKUP(F112,'Plantilla publicacion'!$A$3:$Q$490,16,0),"N/A")</f>
        <v>PND_2_Fomentar estrategias de sensibilización para el reconocimiento, aprovechamiento y uso responsable de los derechos de PI / PEI_31 / CONPES 4062 Acción 4.7</v>
      </c>
      <c r="P112" s="184" t="str">
        <f>+'PAI 2025 GPS rempl2)'!O110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Q112" s="184">
        <f>+'PAI 2025 GPS rempl2)'!P110</f>
        <v>10</v>
      </c>
      <c r="R112" s="184">
        <f>+'PAI 2025 GPS rempl2)'!Q110</f>
        <v>1</v>
      </c>
      <c r="S112" s="184" t="str">
        <f>+'PAI 2025 GPS rempl2)'!R110</f>
        <v>Númerica</v>
      </c>
      <c r="T112" s="184" t="str">
        <f>+'PAI 2025 GPS rempl2)'!S110</f>
        <v># de estrategias implementadas / 1 estrategia por implementar</v>
      </c>
      <c r="U112" s="185">
        <f>+'PAI 2025 GPS rempl2)'!T110</f>
        <v>45691</v>
      </c>
      <c r="V112" s="185">
        <f>+'PAI 2025 GPS rempl2)'!U110</f>
        <v>45989</v>
      </c>
      <c r="W112" s="184" t="str">
        <f>+'PAI 2025 GPS rempl2)'!V110</f>
        <v>2023-GRUPO DE TRABAJO DE CENTRO DE INFORMACIÓN TECNOLÓGICA Y APOYO A LA GESTIÓN DE PROPIEDAD LA INDUSTRIAL</v>
      </c>
    </row>
    <row r="113" spans="1:23 16384:16384" s="317" customFormat="1" ht="58.5" customHeight="1" x14ac:dyDescent="0.25">
      <c r="A113" s="314" t="s">
        <v>734</v>
      </c>
      <c r="B113" s="315" t="str">
        <f>VLOOKUP(A113,'Dimensión 3-Gestión con Valor'!$B$10:$B$379,1,0)</f>
        <v>2023.5.1</v>
      </c>
      <c r="C113" s="315" t="str">
        <f>+'PAI 2025 GPS rempl2)'!B111</f>
        <v>2023-GRUPO DE TRABAJO DE CENTRO DE INFORMACIÓN TECNOLÓGICA Y APOYO A LA GESTIÓN DE PROPIEDAD LA INDUSTRIAL</v>
      </c>
      <c r="D113" s="315">
        <f>+'PAI 2025 GPS rempl2)'!C111</f>
        <v>0</v>
      </c>
      <c r="E113" s="315" t="str">
        <f>+'PAI 2025 GPS rempl2)'!D111</f>
        <v>Actividad propia</v>
      </c>
      <c r="F113" s="315" t="str">
        <f>+'PAI 2025 GPS rempl2)'!E111</f>
        <v>2023.5.1</v>
      </c>
      <c r="G113" s="315" t="str">
        <f>+'PAI 2025 GPS rempl2)'!F111</f>
        <v>N/A</v>
      </c>
      <c r="H113" s="315">
        <f>VLOOKUP(A113,'Plantilla publicacion'!$A$3:$F$490,6,0)</f>
        <v>0</v>
      </c>
      <c r="I113" s="315">
        <f>VLOOKUP(F113,'Plantilla publicacion'!$A$3:$N$490,14,0)</f>
        <v>0</v>
      </c>
      <c r="J113" s="315">
        <f>VLOOKUP(F113,'Plantilla publicacion'!$A$3:$P$490,15,0)</f>
        <v>0</v>
      </c>
      <c r="K113" s="315" t="str">
        <f>+'PAI 2025 GPS rempl2)'!J111</f>
        <v>N/A</v>
      </c>
      <c r="L113" s="315" t="str">
        <f>+'PAI 2025 GPS rempl2)'!K111</f>
        <v>N/A</v>
      </c>
      <c r="M113" s="315" t="str">
        <f>+'PAI 2025 GPS rempl2)'!L111</f>
        <v>N/A</v>
      </c>
      <c r="N113" s="315" t="str">
        <f t="shared" ref="N113:N114" si="12">+N112</f>
        <v>Política Servicio al Ciudadano_DIMENSIÓN Gestión con Valores para Resultados</v>
      </c>
      <c r="O113" s="315" t="str">
        <f>IF(E113="Producto",VLOOKUP(F113,'Plantilla publicacion'!$A$3:$Q$490,16,0),"N/A")</f>
        <v>N/A</v>
      </c>
      <c r="P113" s="315" t="str">
        <f>+'PAI 2025 GPS rempl2)'!O111</f>
        <v>Diseñar y ejecutar piloto de la estrategia para fomentar el uso, difusión y sensibilización de instrumentos de protección asociados a signos de vocación colectiva    (Informe de ejecución del piloto de la estrategia)</v>
      </c>
      <c r="Q113" s="315">
        <f>+'PAI 2025 GPS rempl2)'!P111</f>
        <v>70</v>
      </c>
      <c r="R113" s="315">
        <f>+'PAI 2025 GPS rempl2)'!Q111</f>
        <v>1</v>
      </c>
      <c r="S113" s="315" t="str">
        <f>+'PAI 2025 GPS rempl2)'!R111</f>
        <v>Númerica</v>
      </c>
      <c r="T113" s="316" t="str">
        <f>+'PAI 2025 GPS rempl2)'!S111</f>
        <v># de estrategias ejecutadas / 1 estrategia por ejecutar</v>
      </c>
      <c r="U113" s="316">
        <f>+'PAI 2025 GPS rempl2)'!T111</f>
        <v>45691</v>
      </c>
      <c r="V113" s="315">
        <f>+'PAI 2025 GPS rempl2)'!U111</f>
        <v>45930</v>
      </c>
      <c r="W113" s="317" t="str">
        <f>+'PAI 2025 GPS rempl2)'!V111</f>
        <v>2023-GRUPO DE TRABAJO DE CENTRO DE INFORMACIÓN TECNOLÓGICA Y APOYO A LA GESTIÓN DE PROPIEDAD LA INDUSTRIAL</v>
      </c>
      <c r="XFD113" s="314"/>
    </row>
    <row r="114" spans="1:23 16384:16384" s="317" customFormat="1" ht="58.5" customHeight="1" x14ac:dyDescent="0.25">
      <c r="A114" s="314" t="s">
        <v>736</v>
      </c>
      <c r="B114" s="315" t="str">
        <f>VLOOKUP(A114,'Dimensión 3-Gestión con Valor'!$B$10:$B$379,1,0)</f>
        <v>2023.5.2</v>
      </c>
      <c r="C114" s="315" t="str">
        <f>+'PAI 2025 GPS rempl2)'!B112</f>
        <v>2023-GRUPO DE TRABAJO DE CENTRO DE INFORMACIÓN TECNOLÓGICA Y APOYO A LA GESTIÓN DE PROPIEDAD LA INDUSTRIAL</v>
      </c>
      <c r="D114" s="315">
        <f>+'PAI 2025 GPS rempl2)'!C112</f>
        <v>0</v>
      </c>
      <c r="E114" s="315" t="str">
        <f>+'PAI 2025 GPS rempl2)'!D112</f>
        <v>Actividad propia</v>
      </c>
      <c r="F114" s="315" t="str">
        <f>+'PAI 2025 GPS rempl2)'!E112</f>
        <v>2023.5.2</v>
      </c>
      <c r="G114" s="315" t="str">
        <f>+'PAI 2025 GPS rempl2)'!F112</f>
        <v>N/A</v>
      </c>
      <c r="H114" s="315">
        <f>VLOOKUP(A114,'Plantilla publicacion'!$A$3:$F$490,6,0)</f>
        <v>0</v>
      </c>
      <c r="I114" s="315">
        <f>VLOOKUP(F114,'Plantilla publicacion'!$A$3:$N$490,14,0)</f>
        <v>0</v>
      </c>
      <c r="J114" s="315">
        <f>VLOOKUP(F114,'Plantilla publicacion'!$A$3:$P$490,15,0)</f>
        <v>0</v>
      </c>
      <c r="K114" s="315" t="str">
        <f>+'PAI 2025 GPS rempl2)'!J112</f>
        <v>N/A</v>
      </c>
      <c r="L114" s="315" t="str">
        <f>+'PAI 2025 GPS rempl2)'!K112</f>
        <v>N/A</v>
      </c>
      <c r="M114" s="315" t="str">
        <f>+'PAI 2025 GPS rempl2)'!L112</f>
        <v>N/A</v>
      </c>
      <c r="N114" s="315" t="str">
        <f t="shared" si="12"/>
        <v>Política Servicio al Ciudadano_DIMENSIÓN Gestión con Valores para Resultados</v>
      </c>
      <c r="O114" s="315" t="str">
        <f>IF(E114="Producto",VLOOKUP(F114,'Plantilla publicacion'!$A$3:$Q$490,16,0),"N/A")</f>
        <v>N/A</v>
      </c>
      <c r="P114" s="315" t="str">
        <f>+'PAI 2025 GPS rempl2)'!O112</f>
        <v>Elaborar informe de la implementación de la acción CONPES 4.7 propuesta  (Informe anual de la implementación)</v>
      </c>
      <c r="Q114" s="315">
        <f>+'PAI 2025 GPS rempl2)'!P112</f>
        <v>30</v>
      </c>
      <c r="R114" s="315">
        <f>+'PAI 2025 GPS rempl2)'!Q112</f>
        <v>1</v>
      </c>
      <c r="S114" s="315" t="str">
        <f>+'PAI 2025 GPS rempl2)'!R112</f>
        <v>Númerica</v>
      </c>
      <c r="T114" s="316" t="str">
        <f>+'PAI 2025 GPS rempl2)'!S112</f>
        <v># de informes elaborados / 1 informe por elaborar</v>
      </c>
      <c r="U114" s="316">
        <f>+'PAI 2025 GPS rempl2)'!T112</f>
        <v>45931</v>
      </c>
      <c r="V114" s="315">
        <f>+'PAI 2025 GPS rempl2)'!U112</f>
        <v>45989</v>
      </c>
      <c r="W114" s="317" t="str">
        <f>+'PAI 2025 GPS rempl2)'!V112</f>
        <v>2023-GRUPO DE TRABAJO DE CENTRO DE INFORMACIÓN TECNOLÓGICA Y APOYO A LA GESTIÓN DE PROPIEDAD LA INDUSTRIAL</v>
      </c>
      <c r="XFD114" s="314"/>
    </row>
    <row r="115" spans="1:23 16384:16384" ht="58.5" customHeight="1" x14ac:dyDescent="0.25">
      <c r="A115" s="196" t="s">
        <v>738</v>
      </c>
      <c r="B115" s="186" t="str">
        <f>VLOOKUP(A115,'Dimensión 3-Gestión con Valor'!$B$10:$B$379,1,0)</f>
        <v>2023.6</v>
      </c>
      <c r="C115" s="184" t="str">
        <f>+'PAI 2025 GPS rempl2)'!B113</f>
        <v>2023-GRUPO DE TRABAJO DE CENTRO DE INFORMACIÓN TECNOLÓGICA Y APOYO A LA GESTIÓN DE PROPIEDAD LA INDUSTRIAL</v>
      </c>
      <c r="D115" s="184">
        <f>+'PAI 2025 GPS rempl2)'!C113</f>
        <v>0</v>
      </c>
      <c r="E115" s="184" t="str">
        <f>+'PAI 2025 GPS rempl2)'!D113</f>
        <v>Producto</v>
      </c>
      <c r="F115" s="184" t="str">
        <f>+'PAI 2025 GPS rempl2)'!E113</f>
        <v>2023.6</v>
      </c>
      <c r="G115" s="184" t="str">
        <f>+'PAI 2025 GPS rempl2)'!F113</f>
        <v>Innovador</v>
      </c>
      <c r="H115" s="184" t="str">
        <f>VLOOKUP(A115,'Plantilla publicacion'!$A$3:$F$490,6,0)</f>
        <v>58-Promover el enfoque preventivo, diferencial y territorial en el que hacer misional de la entidad</v>
      </c>
      <c r="I115" s="184" t="str">
        <f>VLOOKUP(F115,'Plantilla publicacion'!$A$3:$N$490,14,0)</f>
        <v>103-Cumplimiento de productos del PAI asociados a Promover el enfoque preventivo, diferencial y territorial en el que hacer misional de la entidad</v>
      </c>
      <c r="J115" s="184" t="str">
        <f>VLOOKUP(F115,'Plantilla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5" s="184" t="str">
        <f>+'PAI 2025 GPS rempl2)'!J113</f>
        <v xml:space="preserve">PND - 2-03-9-b- Seguridad humana y justicia social - Aprovechamiento de la propiedad intelectual </v>
      </c>
      <c r="L115" s="184" t="str">
        <f>+'PAI 2025 GPS rempl2)'!K113</f>
        <v>No</v>
      </c>
      <c r="M115" s="184" t="str">
        <f>+'PAI 2025 GPS rempl2)'!L113</f>
        <v>C-3503-0200-0014-20309b</v>
      </c>
      <c r="N115" s="184" t="str">
        <f>VLOOKUP(A115,'Plantilla publicacion'!$A$2:$E$491,5,0)</f>
        <v>Política Participación Ciudadana en la Gestión Pública _DIMENSIÓN Gestión con Valores para Resultados</v>
      </c>
      <c r="O115" s="184" t="str">
        <f>IF(E115="Producto",VLOOKUP(F115,'Plantilla publicacion'!$A$3:$Q$490,16,0),"N/A")</f>
        <v>PND_3_Brindar acompañamiento a inventores y promover el uso de la información de patentes / PND_4_Reinvertir parte de las tasas recaudadas por propiedad industrial en el funcionamiento y promoción de la innovación</v>
      </c>
      <c r="P115" s="184" t="str">
        <f>+'PAI 2025 GPS rempl2)'!O113</f>
        <v>Premio Nacional al Inventor Colombiano 2025, realizado  (Informe dela realización del premio al inventor Colombiano 2025)</v>
      </c>
      <c r="Q115" s="184">
        <f>+'PAI 2025 GPS rempl2)'!P113</f>
        <v>10</v>
      </c>
      <c r="R115" s="184">
        <f>+'PAI 2025 GPS rempl2)'!Q113</f>
        <v>1</v>
      </c>
      <c r="S115" s="184" t="str">
        <f>+'PAI 2025 GPS rempl2)'!R113</f>
        <v>Númerica</v>
      </c>
      <c r="T115" s="184" t="str">
        <f>+'PAI 2025 GPS rempl2)'!S113</f>
        <v># de premios al inventor colombiano realizados / 1 premio al inventor colombiano por realizar</v>
      </c>
      <c r="U115" s="185">
        <f>+'PAI 2025 GPS rempl2)'!T113</f>
        <v>45691</v>
      </c>
      <c r="V115" s="185">
        <f>+'PAI 2025 GPS rempl2)'!U113</f>
        <v>45898</v>
      </c>
      <c r="W115" s="184" t="str">
        <f>+'PAI 2025 GPS rempl2)'!V113</f>
        <v>2023-GRUPO DE TRABAJO DE CENTRO DE INFORMACIÓN TECNOLÓGICA Y APOYO A LA GESTIÓN DE PROPIEDAD LA INDUSTRIAL</v>
      </c>
    </row>
    <row r="116" spans="1:23 16384:16384" s="317" customFormat="1" ht="58.5" customHeight="1" x14ac:dyDescent="0.25">
      <c r="A116" s="314" t="s">
        <v>740</v>
      </c>
      <c r="B116" s="315" t="str">
        <f>VLOOKUP(A116,'Dimensión 3-Gestión con Valor'!$B$10:$B$379,1,0)</f>
        <v>2023.6.1</v>
      </c>
      <c r="C116" s="315" t="str">
        <f>+'PAI 2025 GPS rempl2)'!B114</f>
        <v>2023-GRUPO DE TRABAJO DE CENTRO DE INFORMACIÓN TECNOLÓGICA Y APOYO A LA GESTIÓN DE PROPIEDAD LA INDUSTRIAL</v>
      </c>
      <c r="D116" s="315">
        <f>+'PAI 2025 GPS rempl2)'!C114</f>
        <v>0</v>
      </c>
      <c r="E116" s="315" t="str">
        <f>+'PAI 2025 GPS rempl2)'!D114</f>
        <v>Actividad propia</v>
      </c>
      <c r="F116" s="315" t="str">
        <f>+'PAI 2025 GPS rempl2)'!E114</f>
        <v>2023.6.1</v>
      </c>
      <c r="G116" s="315" t="str">
        <f>+'PAI 2025 GPS rempl2)'!F114</f>
        <v>N/A</v>
      </c>
      <c r="H116" s="315">
        <f>VLOOKUP(A116,'Plantilla publicacion'!$A$3:$F$490,6,0)</f>
        <v>0</v>
      </c>
      <c r="I116" s="315">
        <f>VLOOKUP(F116,'Plantilla publicacion'!$A$3:$N$490,14,0)</f>
        <v>0</v>
      </c>
      <c r="J116" s="315">
        <f>VLOOKUP(F116,'Plantilla publicacion'!$A$3:$P$490,15,0)</f>
        <v>0</v>
      </c>
      <c r="K116" s="315" t="str">
        <f>+'PAI 2025 GPS rempl2)'!J114</f>
        <v>N/A</v>
      </c>
      <c r="L116" s="315" t="str">
        <f>+'PAI 2025 GPS rempl2)'!K114</f>
        <v>N/A</v>
      </c>
      <c r="M116" s="315" t="str">
        <f>+'PAI 2025 GPS rempl2)'!L114</f>
        <v>N/A</v>
      </c>
      <c r="N116" s="315" t="str">
        <f t="shared" ref="N116:N118" si="13">+N115</f>
        <v>Política Participación Ciudadana en la Gestión Pública _DIMENSIÓN Gestión con Valores para Resultados</v>
      </c>
      <c r="O116" s="315" t="str">
        <f>IF(E116="Producto",VLOOKUP(F116,'Plantilla publicacion'!$A$3:$Q$490,16,0),"N/A")</f>
        <v>N/A</v>
      </c>
      <c r="P116" s="315" t="str">
        <f>+'PAI 2025 GPS rempl2)'!O114</f>
        <v>Realizar propuesta de restructuración del Premio Nacional al inventor colombiano.  (Documento propuesta elaborado)</v>
      </c>
      <c r="Q116" s="315">
        <f>+'PAI 2025 GPS rempl2)'!P114</f>
        <v>20</v>
      </c>
      <c r="R116" s="315">
        <f>+'PAI 2025 GPS rempl2)'!Q114</f>
        <v>1</v>
      </c>
      <c r="S116" s="315" t="str">
        <f>+'PAI 2025 GPS rempl2)'!R114</f>
        <v>Númerica</v>
      </c>
      <c r="T116" s="316" t="str">
        <f>+'PAI 2025 GPS rempl2)'!S114</f>
        <v># de propuestas de reestructuración realizadas / 1 propuesta de reestructuración por realizar</v>
      </c>
      <c r="U116" s="316">
        <f>+'PAI 2025 GPS rempl2)'!T114</f>
        <v>45691</v>
      </c>
      <c r="V116" s="315">
        <f>+'PAI 2025 GPS rempl2)'!U114</f>
        <v>45716</v>
      </c>
      <c r="W116" s="317" t="str">
        <f>+'PAI 2025 GPS rempl2)'!V114</f>
        <v>2023-GRUPO DE TRABAJO DE CENTRO DE INFORMACIÓN TECNOLÓGICA Y APOYO A LA GESTIÓN DE PROPIEDAD LA INDUSTRIAL</v>
      </c>
      <c r="XFD116" s="314"/>
    </row>
    <row r="117" spans="1:23 16384:16384" s="317" customFormat="1" ht="58.5" customHeight="1" x14ac:dyDescent="0.25">
      <c r="A117" s="314" t="s">
        <v>742</v>
      </c>
      <c r="B117" s="315" t="str">
        <f>VLOOKUP(A117,'Dimensión 3-Gestión con Valor'!$B$10:$B$379,1,0)</f>
        <v>2023.6.2</v>
      </c>
      <c r="C117" s="315" t="str">
        <f>+'PAI 2025 GPS rempl2)'!B115</f>
        <v>2023-GRUPO DE TRABAJO DE CENTRO DE INFORMACIÓN TECNOLÓGICA Y APOYO A LA GESTIÓN DE PROPIEDAD LA INDUSTRIAL</v>
      </c>
      <c r="D117" s="315">
        <f>+'PAI 2025 GPS rempl2)'!C115</f>
        <v>0</v>
      </c>
      <c r="E117" s="315" t="str">
        <f>+'PAI 2025 GPS rempl2)'!D115</f>
        <v>Actividad propia</v>
      </c>
      <c r="F117" s="315" t="str">
        <f>+'PAI 2025 GPS rempl2)'!E115</f>
        <v>2023.6.2</v>
      </c>
      <c r="G117" s="315" t="str">
        <f>+'PAI 2025 GPS rempl2)'!F115</f>
        <v>N/A</v>
      </c>
      <c r="H117" s="315">
        <f>VLOOKUP(A117,'Plantilla publicacion'!$A$3:$F$490,6,0)</f>
        <v>0</v>
      </c>
      <c r="I117" s="315">
        <f>VLOOKUP(F117,'Plantilla publicacion'!$A$3:$N$490,14,0)</f>
        <v>0</v>
      </c>
      <c r="J117" s="315">
        <f>VLOOKUP(F117,'Plantilla publicacion'!$A$3:$P$490,15,0)</f>
        <v>0</v>
      </c>
      <c r="K117" s="315" t="str">
        <f>+'PAI 2025 GPS rempl2)'!J115</f>
        <v>N/A</v>
      </c>
      <c r="L117" s="315" t="str">
        <f>+'PAI 2025 GPS rempl2)'!K115</f>
        <v>N/A</v>
      </c>
      <c r="M117" s="315" t="str">
        <f>+'PAI 2025 GPS rempl2)'!L115</f>
        <v>N/A</v>
      </c>
      <c r="N117" s="315" t="str">
        <f t="shared" si="13"/>
        <v>Política Participación Ciudadana en la Gestión Pública _DIMENSIÓN Gestión con Valores para Resultados</v>
      </c>
      <c r="O117" s="315" t="str">
        <f>IF(E117="Producto",VLOOKUP(F117,'Plantilla publicacion'!$A$3:$Q$490,16,0),"N/A")</f>
        <v>N/A</v>
      </c>
      <c r="P117" s="315" t="str">
        <f>+'PAI 2025 GPS rempl2)'!O115</f>
        <v>Socializar  la propuesta con actores clave (internos/externos) para la gestión del premio nacional al inventor colombiano.  (Listados de asistencia a la socialización de la propuesta)</v>
      </c>
      <c r="Q117" s="315">
        <f>+'PAI 2025 GPS rempl2)'!P115</f>
        <v>10</v>
      </c>
      <c r="R117" s="315">
        <f>+'PAI 2025 GPS rempl2)'!Q115</f>
        <v>2</v>
      </c>
      <c r="S117" s="315" t="str">
        <f>+'PAI 2025 GPS rempl2)'!R115</f>
        <v>Númerica</v>
      </c>
      <c r="T117" s="316" t="str">
        <f>+'PAI 2025 GPS rempl2)'!S115</f>
        <v># de socializaciones de la propuesta realizadas / 2 socializaciones de la propuesta por realizar</v>
      </c>
      <c r="U117" s="316">
        <f>+'PAI 2025 GPS rempl2)'!T115</f>
        <v>45719</v>
      </c>
      <c r="V117" s="315">
        <f>+'PAI 2025 GPS rempl2)'!U115</f>
        <v>45747</v>
      </c>
      <c r="W117" s="317" t="str">
        <f>+'PAI 2025 GPS rempl2)'!V115</f>
        <v>2023-GRUPO DE TRABAJO DE CENTRO DE INFORMACIÓN TECNOLÓGICA Y APOYO A LA GESTIÓN DE PROPIEDAD LA INDUSTRIAL</v>
      </c>
      <c r="XFD117" s="314"/>
    </row>
    <row r="118" spans="1:23 16384:16384" s="317" customFormat="1" ht="58.5" customHeight="1" x14ac:dyDescent="0.25">
      <c r="A118" s="314" t="s">
        <v>744</v>
      </c>
      <c r="B118" s="315" t="str">
        <f>VLOOKUP(A118,'Dimensión 3-Gestión con Valor'!$B$10:$B$379,1,0)</f>
        <v>2023.6.3</v>
      </c>
      <c r="C118" s="315" t="str">
        <f>+'PAI 2025 GPS rempl2)'!B116</f>
        <v>2023-GRUPO DE TRABAJO DE CENTRO DE INFORMACIÓN TECNOLÓGICA Y APOYO A LA GESTIÓN DE PROPIEDAD LA INDUSTRIAL</v>
      </c>
      <c r="D118" s="315">
        <f>+'PAI 2025 GPS rempl2)'!C116</f>
        <v>0</v>
      </c>
      <c r="E118" s="315" t="str">
        <f>+'PAI 2025 GPS rempl2)'!D116</f>
        <v>Actividad propia</v>
      </c>
      <c r="F118" s="315" t="str">
        <f>+'PAI 2025 GPS rempl2)'!E116</f>
        <v>2023.6.3</v>
      </c>
      <c r="G118" s="315" t="str">
        <f>+'PAI 2025 GPS rempl2)'!F116</f>
        <v>N/A</v>
      </c>
      <c r="H118" s="315">
        <f>VLOOKUP(A118,'Plantilla publicacion'!$A$3:$F$490,6,0)</f>
        <v>0</v>
      </c>
      <c r="I118" s="315">
        <f>VLOOKUP(F118,'Plantilla publicacion'!$A$3:$N$490,14,0)</f>
        <v>0</v>
      </c>
      <c r="J118" s="315">
        <f>VLOOKUP(F118,'Plantilla publicacion'!$A$3:$P$490,15,0)</f>
        <v>0</v>
      </c>
      <c r="K118" s="315" t="str">
        <f>+'PAI 2025 GPS rempl2)'!J116</f>
        <v>N/A</v>
      </c>
      <c r="L118" s="315" t="str">
        <f>+'PAI 2025 GPS rempl2)'!K116</f>
        <v>N/A</v>
      </c>
      <c r="M118" s="315" t="str">
        <f>+'PAI 2025 GPS rempl2)'!L116</f>
        <v>N/A</v>
      </c>
      <c r="N118" s="315" t="str">
        <f t="shared" si="13"/>
        <v>Política Participación Ciudadana en la Gestión Pública _DIMENSIÓN Gestión con Valores para Resultados</v>
      </c>
      <c r="O118" s="315" t="str">
        <f>IF(E118="Producto",VLOOKUP(F118,'Plantilla publicacion'!$A$3:$Q$490,16,0),"N/A")</f>
        <v>N/A</v>
      </c>
      <c r="P118" s="315" t="str">
        <f>+'PAI 2025 GPS rempl2)'!O116</f>
        <v>Realizar el premio al inventor colombiano 2025 desde la convocatoria hasta premiación. (Informe de la realización del premio al inventor Colombiano 2025)</v>
      </c>
      <c r="Q118" s="315">
        <f>+'PAI 2025 GPS rempl2)'!P116</f>
        <v>70</v>
      </c>
      <c r="R118" s="315">
        <f>+'PAI 2025 GPS rempl2)'!Q116</f>
        <v>1</v>
      </c>
      <c r="S118" s="315" t="str">
        <f>+'PAI 2025 GPS rempl2)'!R116</f>
        <v>Númerica</v>
      </c>
      <c r="T118" s="316" t="str">
        <f>+'PAI 2025 GPS rempl2)'!S116</f>
        <v># de premios al inventor colombiano realizados / 1 premio al inventor colombiano por realizar</v>
      </c>
      <c r="U118" s="316">
        <f>+'PAI 2025 GPS rempl2)'!T116</f>
        <v>45748</v>
      </c>
      <c r="V118" s="315">
        <f>+'PAI 2025 GPS rempl2)'!U116</f>
        <v>45898</v>
      </c>
      <c r="W118" s="317" t="str">
        <f>+'PAI 2025 GPS rempl2)'!V116</f>
        <v>2023-GRUPO DE TRABAJO DE CENTRO DE INFORMACIÓN TECNOLÓGICA Y APOYO A LA GESTIÓN DE PROPIEDAD LA INDUSTRIAL</v>
      </c>
      <c r="XFD118" s="314"/>
    </row>
    <row r="119" spans="1:23 16384:16384" ht="58.5" customHeight="1" x14ac:dyDescent="0.25">
      <c r="A119" s="196" t="s">
        <v>746</v>
      </c>
      <c r="B119" s="186" t="str">
        <f>VLOOKUP(A119,'Dimensión 3-Gestión con Valor'!$B$10:$B$379,1,0)</f>
        <v>2020.1</v>
      </c>
      <c r="C119" s="184" t="str">
        <f>+'PAI 2025 GPS rempl2)'!B117</f>
        <v>2020-DIRECCIÓN DE NUEVAS CREACIONES</v>
      </c>
      <c r="D119" s="184">
        <f>+'PAI 2025 GPS rempl2)'!C117</f>
        <v>0</v>
      </c>
      <c r="E119" s="184" t="str">
        <f>+'PAI 2025 GPS rempl2)'!D117</f>
        <v>Producto</v>
      </c>
      <c r="F119" s="184" t="str">
        <f>+'PAI 2025 GPS rempl2)'!E117</f>
        <v>2020.1</v>
      </c>
      <c r="G119" s="184" t="str">
        <f>+'PAI 2025 GPS rempl2)'!F117</f>
        <v>Operativo</v>
      </c>
      <c r="H119" s="184" t="str">
        <f>VLOOKUP(A119,'Plantilla publicacion'!$A$3:$F$490,6,0)</f>
        <v>81-Mejorar la oportunidad en la atención de trámites y servicios.</v>
      </c>
      <c r="I119" s="184" t="str">
        <f>VLOOKUP(F119,'Plantilla publicacion'!$A$3:$N$490,14,0)</f>
        <v>138-Avance promedio de cumplimiento de productos asociados a mejorar la oportunidad en la atención de trámites y servicios.</v>
      </c>
      <c r="J119" s="184" t="str">
        <f>VLOOKUP(F119,'Plantilla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19" s="184" t="str">
        <f>+'PAI 2025 GPS rempl2)'!J117</f>
        <v xml:space="preserve">PND - 5-31-5-b- Convergencia regional - Entidades públicas territoriales y nacionales fortalecidas </v>
      </c>
      <c r="L119" s="184" t="str">
        <f>+'PAI 2025 GPS rempl2)'!K117</f>
        <v>No</v>
      </c>
      <c r="M119" s="184" t="str">
        <f>+'PAI 2025 GPS rempl2)'!L117</f>
        <v>C-3503-0200-0014-20309b</v>
      </c>
      <c r="N119" s="184" t="str">
        <f>VLOOKUP(A119,'Plantilla publicacion'!$A$2:$E$491,5,0)</f>
        <v>Política Servicio al Ciudadano_DIMENSIÓN Gestión con Valores para Resultados</v>
      </c>
      <c r="O119" s="184">
        <f>IF(E119="Producto",VLOOKUP(F119,'Plantilla publicacion'!$A$3:$Q$490,16,0),"N/A")</f>
        <v>0</v>
      </c>
      <c r="P119" s="184" t="str">
        <f>+'PAI 2025 GPS rempl2)'!O117</f>
        <v>Solicitudes de patentes de invención y modelos de utilidad pendientes de trámite y que cuenten con pago del examen de patentabilidad anteriores al año 2023, atendidas  (Reporte de indicador generado en Tableau o Power BI)</v>
      </c>
      <c r="Q119" s="184">
        <f>+'PAI 2025 GPS rempl2)'!P117</f>
        <v>50</v>
      </c>
      <c r="R119" s="184">
        <f>+'PAI 2025 GPS rempl2)'!Q117</f>
        <v>95</v>
      </c>
      <c r="S119" s="184" t="str">
        <f>+'PAI 2025 GPS rempl2)'!R117</f>
        <v>Porcentual</v>
      </c>
      <c r="T119" s="184" t="str">
        <f>+'PAI 2025 GPS rempl2)'!S117</f>
        <v>% de exámenes de fondo realizados / 95% de exámenes de fondo por realizar</v>
      </c>
      <c r="U119" s="185">
        <f>+'PAI 2025 GPS rempl2)'!T117</f>
        <v>45659</v>
      </c>
      <c r="V119" s="185">
        <f>+'PAI 2025 GPS rempl2)'!U117</f>
        <v>46022</v>
      </c>
      <c r="W119" s="184" t="str">
        <f>+'PAI 2025 GPS rempl2)'!V117</f>
        <v>2020-DIRECCIÓN DE NUEVAS CREACIONES</v>
      </c>
    </row>
    <row r="120" spans="1:23 16384:16384" s="317" customFormat="1" ht="58.5" customHeight="1" x14ac:dyDescent="0.25">
      <c r="A120" s="314" t="s">
        <v>748</v>
      </c>
      <c r="B120" s="315" t="str">
        <f>VLOOKUP(A120,'Dimensión 3-Gestión con Valor'!$B$10:$B$379,1,0)</f>
        <v>2020.1.1</v>
      </c>
      <c r="C120" s="315" t="str">
        <f>+'PAI 2025 GPS rempl2)'!B118</f>
        <v>2020-DIRECCIÓN DE NUEVAS CREACIONES</v>
      </c>
      <c r="D120" s="315">
        <f>+'PAI 2025 GPS rempl2)'!C118</f>
        <v>0</v>
      </c>
      <c r="E120" s="315" t="str">
        <f>+'PAI 2025 GPS rempl2)'!D118</f>
        <v>Actividad propia</v>
      </c>
      <c r="F120" s="315" t="str">
        <f>+'PAI 2025 GPS rempl2)'!E118</f>
        <v>2020.1.1</v>
      </c>
      <c r="G120" s="315" t="str">
        <f>+'PAI 2025 GPS rempl2)'!F118</f>
        <v>N/A</v>
      </c>
      <c r="H120" s="315">
        <f>VLOOKUP(A120,'Plantilla publicacion'!$A$3:$F$490,6,0)</f>
        <v>0</v>
      </c>
      <c r="I120" s="315">
        <f>VLOOKUP(F120,'Plantilla publicacion'!$A$3:$N$490,14,0)</f>
        <v>0</v>
      </c>
      <c r="J120" s="315">
        <f>VLOOKUP(F120,'Plantilla publicacion'!$A$3:$P$490,15,0)</f>
        <v>0</v>
      </c>
      <c r="K120" s="315" t="str">
        <f>+'PAI 2025 GPS rempl2)'!J118</f>
        <v>N/A</v>
      </c>
      <c r="L120" s="315" t="str">
        <f>+'PAI 2025 GPS rempl2)'!K118</f>
        <v>N/A</v>
      </c>
      <c r="M120" s="315" t="str">
        <f>+'PAI 2025 GPS rempl2)'!L118</f>
        <v>N/A</v>
      </c>
      <c r="N120" s="315" t="str">
        <f t="shared" ref="N120:N121" si="14">+N119</f>
        <v>Política Servicio al Ciudadano_DIMENSIÓN Gestión con Valores para Resultados</v>
      </c>
      <c r="O120" s="315" t="str">
        <f>IF(E120="Producto",VLOOKUP(F120,'Plantilla publicacion'!$A$3:$Q$490,16,0),"N/A")</f>
        <v>N/A</v>
      </c>
      <c r="P120" s="315" t="str">
        <f>+'PAI 2025 GPS rempl2)'!O118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Q120" s="315">
        <f>+'PAI 2025 GPS rempl2)'!P118</f>
        <v>50</v>
      </c>
      <c r="R120" s="315">
        <f>+'PAI 2025 GPS rempl2)'!Q118</f>
        <v>95</v>
      </c>
      <c r="S120" s="315" t="str">
        <f>+'PAI 2025 GPS rempl2)'!R118</f>
        <v>Porcentual</v>
      </c>
      <c r="T120" s="316" t="str">
        <f>+'PAI 2025 GPS rempl2)'!S118</f>
        <v>% de exámenes de fondo realizados / 95% de exámenes de fondo por realizar</v>
      </c>
      <c r="U120" s="316">
        <f>+'PAI 2025 GPS rempl2)'!T118</f>
        <v>45659</v>
      </c>
      <c r="V120" s="315">
        <f>+'PAI 2025 GPS rempl2)'!U118</f>
        <v>46022</v>
      </c>
      <c r="W120" s="317" t="str">
        <f>+'PAI 2025 GPS rempl2)'!V118</f>
        <v>2020-DIRECCIÓN DE NUEVAS CREACIONES</v>
      </c>
      <c r="XFD120" s="314"/>
    </row>
    <row r="121" spans="1:23 16384:16384" s="317" customFormat="1" ht="58.5" customHeight="1" x14ac:dyDescent="0.25">
      <c r="A121" s="314" t="s">
        <v>749</v>
      </c>
      <c r="B121" s="315" t="str">
        <f>VLOOKUP(A121,'Dimensión 3-Gestión con Valor'!$B$10:$B$379,1,0)</f>
        <v>2020.1.2</v>
      </c>
      <c r="C121" s="315" t="str">
        <f>+'PAI 2025 GPS rempl2)'!B119</f>
        <v>2020-DIRECCIÓN DE NUEVAS CREACIONES</v>
      </c>
      <c r="D121" s="315">
        <f>+'PAI 2025 GPS rempl2)'!C119</f>
        <v>0</v>
      </c>
      <c r="E121" s="315" t="str">
        <f>+'PAI 2025 GPS rempl2)'!D119</f>
        <v>Actividad propia</v>
      </c>
      <c r="F121" s="315" t="str">
        <f>+'PAI 2025 GPS rempl2)'!E119</f>
        <v>2020.1.2</v>
      </c>
      <c r="G121" s="315" t="str">
        <f>+'PAI 2025 GPS rempl2)'!F119</f>
        <v>N/A</v>
      </c>
      <c r="H121" s="315">
        <f>VLOOKUP(A121,'Plantilla publicacion'!$A$3:$F$490,6,0)</f>
        <v>0</v>
      </c>
      <c r="I121" s="315">
        <f>VLOOKUP(F121,'Plantilla publicacion'!$A$3:$N$490,14,0)</f>
        <v>0</v>
      </c>
      <c r="J121" s="315">
        <f>VLOOKUP(F121,'Plantilla publicacion'!$A$3:$P$490,15,0)</f>
        <v>0</v>
      </c>
      <c r="K121" s="315" t="str">
        <f>+'PAI 2025 GPS rempl2)'!J119</f>
        <v>N/A</v>
      </c>
      <c r="L121" s="315" t="str">
        <f>+'PAI 2025 GPS rempl2)'!K119</f>
        <v>N/A</v>
      </c>
      <c r="M121" s="315" t="str">
        <f>+'PAI 2025 GPS rempl2)'!L119</f>
        <v>N/A</v>
      </c>
      <c r="N121" s="315" t="str">
        <f t="shared" si="14"/>
        <v>Política Servicio al Ciudadano_DIMENSIÓN Gestión con Valores para Resultados</v>
      </c>
      <c r="O121" s="315" t="str">
        <f>IF(E121="Producto",VLOOKUP(F121,'Plantilla publicacion'!$A$3:$Q$490,16,0),"N/A")</f>
        <v>N/A</v>
      </c>
      <c r="P121" s="315" t="str">
        <f>+'PAI 2025 GPS rempl2)'!O119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Q121" s="315">
        <f>+'PAI 2025 GPS rempl2)'!P119</f>
        <v>50</v>
      </c>
      <c r="R121" s="315">
        <f>+'PAI 2025 GPS rempl2)'!Q119</f>
        <v>95</v>
      </c>
      <c r="S121" s="315" t="str">
        <f>+'PAI 2025 GPS rempl2)'!R119</f>
        <v>Porcentual</v>
      </c>
      <c r="T121" s="316" t="str">
        <f>+'PAI 2025 GPS rempl2)'!S119</f>
        <v>% de solicitudes realizadas y enviadas  para suscripción de la señora superintendente / 95% de solicitudes por realizar y enviar para suscripción de la señora superintendente</v>
      </c>
      <c r="U121" s="316">
        <f>+'PAI 2025 GPS rempl2)'!T119</f>
        <v>45659</v>
      </c>
      <c r="V121" s="315">
        <f>+'PAI 2025 GPS rempl2)'!U119</f>
        <v>46022</v>
      </c>
      <c r="W121" s="317" t="str">
        <f>+'PAI 2025 GPS rempl2)'!V119</f>
        <v>2020-DIRECCIÓN DE NUEVAS CREACIONES</v>
      </c>
      <c r="XFD121" s="314"/>
    </row>
    <row r="122" spans="1:23 16384:16384" ht="58.5" customHeight="1" x14ac:dyDescent="0.25">
      <c r="A122" s="196" t="s">
        <v>751</v>
      </c>
      <c r="B122" s="186" t="str">
        <f>VLOOKUP(A122,'Dimensión 3-Gestión con Valor'!$B$10:$B$379,1,0)</f>
        <v>2020.2</v>
      </c>
      <c r="C122" s="184" t="str">
        <f>+'PAI 2025 GPS rempl2)'!B120</f>
        <v>2020-DIRECCIÓN DE NUEVAS CREACIONES</v>
      </c>
      <c r="D122" s="184">
        <f>+'PAI 2025 GPS rempl2)'!C120</f>
        <v>0</v>
      </c>
      <c r="E122" s="184" t="str">
        <f>+'PAI 2025 GPS rempl2)'!D120</f>
        <v>Producto</v>
      </c>
      <c r="F122" s="184" t="str">
        <f>+'PAI 2025 GPS rempl2)'!E120</f>
        <v>2020.2</v>
      </c>
      <c r="G122" s="184" t="str">
        <f>+'PAI 2025 GPS rempl2)'!F120</f>
        <v>Operativo</v>
      </c>
      <c r="H122" s="184" t="str">
        <f>VLOOKUP(A122,'Plantilla publicacion'!$A$3:$F$490,6,0)</f>
        <v>60-Fortalecer el Sistema Integral de Gestión Institucional en el marco del Modelo Integrado de Planeación y gestión para mejorar la prestación del servicio.</v>
      </c>
      <c r="I122" s="184" t="str">
        <f>VLOOKUP(F122,'Plantilla publicacion'!$A$3:$N$490,14,0)</f>
        <v>106-Cumplimiento de productos del PAI asociados a Fortalecer el Sistema Integral de Gestión Institucional para mejorar la prestación del servicio.</v>
      </c>
      <c r="J122" s="184" t="str">
        <f>VLOOKUP(F122,'Plantilla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2" s="184" t="str">
        <f>+'PAI 2025 GPS rempl2)'!J120</f>
        <v xml:space="preserve">PND - 5-31-5-b- Convergencia regional - Entidades públicas territoriales y nacionales fortalecidas </v>
      </c>
      <c r="L122" s="184" t="str">
        <f>+'PAI 2025 GPS rempl2)'!K120</f>
        <v>No</v>
      </c>
      <c r="M122" s="184" t="str">
        <f>+'PAI 2025 GPS rempl2)'!L120</f>
        <v>FUNCIONAMIENTO</v>
      </c>
      <c r="N122" s="184" t="str">
        <f>VLOOKUP(A122,'Plantilla publicacion'!$A$2:$E$491,5,0)</f>
        <v>Política Fortalecimiento Organizacional y Simplificación de Procesos _DIMENSIÓN Gestión con Valores para Resultados</v>
      </c>
      <c r="O122" s="184">
        <f>IF(E122="Producto",VLOOKUP(F122,'Plantilla publicacion'!$A$3:$Q$490,16,0),"N/A")</f>
        <v>0</v>
      </c>
      <c r="P122" s="184" t="str">
        <f>+'PAI 2025 GPS rempl2)'!O120</f>
        <v>Formatos de actos administrativos, estandarizados (Correo electrónico dirigido  al Grupo de Operaciones con los formatos predeterminados actualizados, entregados)</v>
      </c>
      <c r="Q122" s="184">
        <f>+'PAI 2025 GPS rempl2)'!P120</f>
        <v>50</v>
      </c>
      <c r="R122" s="184">
        <f>+'PAI 2025 GPS rempl2)'!Q120</f>
        <v>100</v>
      </c>
      <c r="S122" s="184" t="str">
        <f>+'PAI 2025 GPS rempl2)'!R120</f>
        <v>Porcentual</v>
      </c>
      <c r="T122" s="184" t="str">
        <f>+'PAI 2025 GPS rempl2)'!S120</f>
        <v>% de formatos actualizados / 100% de formatos por actualizar</v>
      </c>
      <c r="U122" s="185">
        <f>+'PAI 2025 GPS rempl2)'!T120</f>
        <v>45677</v>
      </c>
      <c r="V122" s="185">
        <f>+'PAI 2025 GPS rempl2)'!U120</f>
        <v>46022</v>
      </c>
      <c r="W122" s="184" t="str">
        <f>+'PAI 2025 GPS rempl2)'!V120</f>
        <v>2020-DIRECCIÓN DE NUEVAS CREACIONES</v>
      </c>
    </row>
    <row r="123" spans="1:23 16384:16384" s="317" customFormat="1" ht="58.5" customHeight="1" x14ac:dyDescent="0.25">
      <c r="A123" s="314" t="s">
        <v>753</v>
      </c>
      <c r="B123" s="315" t="str">
        <f>VLOOKUP(A123,'Dimensión 3-Gestión con Valor'!$B$10:$B$379,1,0)</f>
        <v>2020.2.1</v>
      </c>
      <c r="C123" s="315" t="str">
        <f>+'PAI 2025 GPS rempl2)'!B121</f>
        <v>2020-DIRECCIÓN DE NUEVAS CREACIONES</v>
      </c>
      <c r="D123" s="315">
        <f>+'PAI 2025 GPS rempl2)'!C121</f>
        <v>0</v>
      </c>
      <c r="E123" s="315" t="str">
        <f>+'PAI 2025 GPS rempl2)'!D121</f>
        <v>Actividad propia</v>
      </c>
      <c r="F123" s="315" t="str">
        <f>+'PAI 2025 GPS rempl2)'!E121</f>
        <v>2020.2.1</v>
      </c>
      <c r="G123" s="315" t="str">
        <f>+'PAI 2025 GPS rempl2)'!F121</f>
        <v>N/A</v>
      </c>
      <c r="H123" s="315">
        <f>VLOOKUP(A123,'Plantilla publicacion'!$A$3:$F$490,6,0)</f>
        <v>0</v>
      </c>
      <c r="I123" s="315">
        <f>VLOOKUP(F123,'Plantilla publicacion'!$A$3:$N$490,14,0)</f>
        <v>0</v>
      </c>
      <c r="J123" s="315">
        <f>VLOOKUP(F123,'Plantilla publicacion'!$A$3:$P$490,15,0)</f>
        <v>0</v>
      </c>
      <c r="K123" s="315" t="str">
        <f>+'PAI 2025 GPS rempl2)'!J121</f>
        <v>N/A</v>
      </c>
      <c r="L123" s="315" t="str">
        <f>+'PAI 2025 GPS rempl2)'!K121</f>
        <v>N/A</v>
      </c>
      <c r="M123" s="315" t="str">
        <f>+'PAI 2025 GPS rempl2)'!L121</f>
        <v>N/A</v>
      </c>
      <c r="N123" s="315" t="str">
        <f t="shared" ref="N123:N124" si="15">+N122</f>
        <v>Política Fortalecimiento Organizacional y Simplificación de Procesos _DIMENSIÓN Gestión con Valores para Resultados</v>
      </c>
      <c r="O123" s="315" t="str">
        <f>IF(E123="Producto",VLOOKUP(F123,'Plantilla publicacion'!$A$3:$Q$490,16,0),"N/A")</f>
        <v>N/A</v>
      </c>
      <c r="P123" s="315" t="str">
        <f>+'PAI 2025 GPS rempl2)'!O121</f>
        <v>Revisar los formatos predeterminados empleados en la etapa de forma y de fondo de las patentes de invención y de modelo de utilidad, para identificar los aspectos que deberán ser actualizados  (Documento que contenga las conclusiones de la revisión)</v>
      </c>
      <c r="Q123" s="315">
        <f>+'PAI 2025 GPS rempl2)'!P121</f>
        <v>50</v>
      </c>
      <c r="R123" s="315">
        <f>+'PAI 2025 GPS rempl2)'!Q121</f>
        <v>100</v>
      </c>
      <c r="S123" s="315" t="str">
        <f>+'PAI 2025 GPS rempl2)'!R121</f>
        <v>Porcentual</v>
      </c>
      <c r="T123" s="316" t="str">
        <f>+'PAI 2025 GPS rempl2)'!S121</f>
        <v>% de formatos revisados / 100% de formatos por revisar</v>
      </c>
      <c r="U123" s="316">
        <f>+'PAI 2025 GPS rempl2)'!T121</f>
        <v>45677</v>
      </c>
      <c r="V123" s="315">
        <f>+'PAI 2025 GPS rempl2)'!U121</f>
        <v>46022</v>
      </c>
      <c r="W123" s="317" t="str">
        <f>+'PAI 2025 GPS rempl2)'!V121</f>
        <v>2020-DIRECCIÓN DE NUEVAS CREACIONES</v>
      </c>
      <c r="XFD123" s="314"/>
    </row>
    <row r="124" spans="1:23 16384:16384" s="317" customFormat="1" ht="58.5" customHeight="1" x14ac:dyDescent="0.25">
      <c r="A124" s="314" t="s">
        <v>755</v>
      </c>
      <c r="B124" s="315" t="str">
        <f>VLOOKUP(A124,'Dimensión 3-Gestión con Valor'!$B$10:$B$379,1,0)</f>
        <v>2020.2.2</v>
      </c>
      <c r="C124" s="315" t="str">
        <f>+'PAI 2025 GPS rempl2)'!B122</f>
        <v>2020-DIRECCIÓN DE NUEVAS CREACIONES</v>
      </c>
      <c r="D124" s="315">
        <f>+'PAI 2025 GPS rempl2)'!C122</f>
        <v>0</v>
      </c>
      <c r="E124" s="315" t="str">
        <f>+'PAI 2025 GPS rempl2)'!D122</f>
        <v>Actividad propia</v>
      </c>
      <c r="F124" s="315" t="str">
        <f>+'PAI 2025 GPS rempl2)'!E122</f>
        <v>2020.2.2</v>
      </c>
      <c r="G124" s="315" t="str">
        <f>+'PAI 2025 GPS rempl2)'!F122</f>
        <v>N/A</v>
      </c>
      <c r="H124" s="315">
        <f>VLOOKUP(A124,'Plantilla publicacion'!$A$3:$F$490,6,0)</f>
        <v>0</v>
      </c>
      <c r="I124" s="315">
        <f>VLOOKUP(F124,'Plantilla publicacion'!$A$3:$N$490,14,0)</f>
        <v>0</v>
      </c>
      <c r="J124" s="315">
        <f>VLOOKUP(F124,'Plantilla publicacion'!$A$3:$P$490,15,0)</f>
        <v>0</v>
      </c>
      <c r="K124" s="315" t="str">
        <f>+'PAI 2025 GPS rempl2)'!J122</f>
        <v>N/A</v>
      </c>
      <c r="L124" s="315" t="str">
        <f>+'PAI 2025 GPS rempl2)'!K122</f>
        <v>N/A</v>
      </c>
      <c r="M124" s="315" t="str">
        <f>+'PAI 2025 GPS rempl2)'!L122</f>
        <v>N/A</v>
      </c>
      <c r="N124" s="315" t="str">
        <f t="shared" si="15"/>
        <v>Política Fortalecimiento Organizacional y Simplificación de Procesos _DIMENSIÓN Gestión con Valores para Resultados</v>
      </c>
      <c r="O124" s="315" t="str">
        <f>IF(E124="Producto",VLOOKUP(F124,'Plantilla publicacion'!$A$3:$Q$490,16,0),"N/A")</f>
        <v>N/A</v>
      </c>
      <c r="P124" s="315" t="str">
        <f>+'PAI 2025 GPS rempl2)'!O122</f>
        <v>Actualizar los formatos predeterminados con aspectos de actualización identificados en la revisión y entregarlos en formato Word al Grupo de Operaciones.  (Correo electrónico dirigido  al Grupo de Operaciones con los formatos predeterminados actualizados, entregados)</v>
      </c>
      <c r="Q124" s="315">
        <f>+'PAI 2025 GPS rempl2)'!P122</f>
        <v>50</v>
      </c>
      <c r="R124" s="315">
        <f>+'PAI 2025 GPS rempl2)'!Q122</f>
        <v>100</v>
      </c>
      <c r="S124" s="315" t="str">
        <f>+'PAI 2025 GPS rempl2)'!R122</f>
        <v>Porcentual</v>
      </c>
      <c r="T124" s="316" t="str">
        <f>+'PAI 2025 GPS rempl2)'!S122</f>
        <v>% de formatos actualizados / 100% de formatos por actualizar</v>
      </c>
      <c r="U124" s="316">
        <f>+'PAI 2025 GPS rempl2)'!T122</f>
        <v>45677</v>
      </c>
      <c r="V124" s="315">
        <f>+'PAI 2025 GPS rempl2)'!U122</f>
        <v>46022</v>
      </c>
      <c r="W124" s="317" t="str">
        <f>+'PAI 2025 GPS rempl2)'!V122</f>
        <v>2020-DIRECCIÓN DE NUEVAS CREACIONES</v>
      </c>
      <c r="XFD124" s="314"/>
    </row>
    <row r="125" spans="1:23 16384:16384" ht="58.5" customHeight="1" x14ac:dyDescent="0.25">
      <c r="A125" s="196" t="s">
        <v>757</v>
      </c>
      <c r="B125" s="186" t="str">
        <f>VLOOKUP(A125,'Dimensión 3-Gestión con Valor'!$B$10:$B$379,1,0)</f>
        <v>2010.1</v>
      </c>
      <c r="C125" s="184" t="str">
        <f>+'PAI 2025 GPS rempl2)'!B123</f>
        <v>2010-DIRECCION DE SIGNOS DISTINTIVOS</v>
      </c>
      <c r="D125" s="184">
        <f>+'PAI 2025 GPS rempl2)'!C123</f>
        <v>0</v>
      </c>
      <c r="E125" s="184" t="str">
        <f>+'PAI 2025 GPS rempl2)'!D123</f>
        <v>Producto</v>
      </c>
      <c r="F125" s="184" t="str">
        <f>+'PAI 2025 GPS rempl2)'!E123</f>
        <v>2010.1</v>
      </c>
      <c r="G125" s="184" t="str">
        <f>+'PAI 2025 GPS rempl2)'!F123</f>
        <v>Operativo</v>
      </c>
      <c r="H125" s="184" t="str">
        <f>VLOOKUP(A125,'Plantilla publicacion'!$A$3:$F$490,6,0)</f>
        <v>81-Mejorar la oportunidad en la atención de trámites y servicios.</v>
      </c>
      <c r="I125" s="184" t="str">
        <f>VLOOKUP(F125,'Plantilla publicacion'!$A$3:$N$490,14,0)</f>
        <v>138-Avance promedio de cumplimiento de productos asociados a mejorar la oportunidad en la atención de trámites y servicios.</v>
      </c>
      <c r="J125" s="184" t="str">
        <f>VLOOKUP(F125,'Plantilla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25" s="184" t="str">
        <f>+'PAI 2025 GPS rempl2)'!J123</f>
        <v xml:space="preserve">PND - 5-31-5-b- Convergencia regional - Entidades públicas territoriales y nacionales fortalecidas </v>
      </c>
      <c r="L125" s="184" t="str">
        <f>+'PAI 2025 GPS rempl2)'!K123</f>
        <v>No</v>
      </c>
      <c r="M125" s="184" t="str">
        <f>+'PAI 2025 GPS rempl2)'!L123</f>
        <v>C-3503-0200-0014-20309b</v>
      </c>
      <c r="N125" s="184" t="str">
        <f>VLOOKUP(A125,'Plantilla publicacion'!$A$2:$E$491,5,0)</f>
        <v>Política Servicio al Ciudadano_DIMENSIÓN Gestión con Valores para Resultados</v>
      </c>
      <c r="O125" s="184">
        <f>IF(E125="Producto",VLOOKUP(F125,'Plantilla publicacion'!$A$3:$Q$490,16,0),"N/A")</f>
        <v>0</v>
      </c>
      <c r="P125" s="184" t="str">
        <f>+'PAI 2025 GPS rempl2)'!O123</f>
        <v>Solicitudes pendientes de decisión en materia de registro y cancelación de signos distintivos, decididas.  (Reporte de indicador generado en Tableau o Power BI)</v>
      </c>
      <c r="Q125" s="184">
        <f>+'PAI 2025 GPS rempl2)'!P123</f>
        <v>95</v>
      </c>
      <c r="R125" s="184">
        <f>+'PAI 2025 GPS rempl2)'!Q123</f>
        <v>80</v>
      </c>
      <c r="S125" s="184" t="str">
        <f>+'PAI 2025 GPS rempl2)'!R123</f>
        <v>Porcentual</v>
      </c>
      <c r="T125" s="184" t="str">
        <f>+'PAI 2025 GPS rempl2)'!S123</f>
        <v>% de solicitudes decididas / 80% de solicitudes por decidir</v>
      </c>
      <c r="U125" s="185">
        <f>+'PAI 2025 GPS rempl2)'!T123</f>
        <v>45672</v>
      </c>
      <c r="V125" s="185">
        <f>+'PAI 2025 GPS rempl2)'!U123</f>
        <v>46022</v>
      </c>
      <c r="W125" s="184" t="str">
        <f>+'PAI 2025 GPS rempl2)'!V123</f>
        <v>2010-DIRECCION DE SIGNOS DISTINTIVOS</v>
      </c>
    </row>
    <row r="126" spans="1:23 16384:16384" s="317" customFormat="1" ht="58.5" customHeight="1" x14ac:dyDescent="0.25">
      <c r="A126" s="314" t="s">
        <v>759</v>
      </c>
      <c r="B126" s="315" t="str">
        <f>VLOOKUP(A126,'Dimensión 3-Gestión con Valor'!$B$10:$B$379,1,0)</f>
        <v>2010.1.1</v>
      </c>
      <c r="C126" s="315" t="str">
        <f>+'PAI 2025 GPS rempl2)'!B124</f>
        <v>2010-DIRECCION DE SIGNOS DISTINTIVOS</v>
      </c>
      <c r="D126" s="315">
        <f>+'PAI 2025 GPS rempl2)'!C124</f>
        <v>0</v>
      </c>
      <c r="E126" s="315" t="str">
        <f>+'PAI 2025 GPS rempl2)'!D124</f>
        <v>Actividad propia</v>
      </c>
      <c r="F126" s="315" t="str">
        <f>+'PAI 2025 GPS rempl2)'!E124</f>
        <v>2010.1.1</v>
      </c>
      <c r="G126" s="315" t="str">
        <f>+'PAI 2025 GPS rempl2)'!F124</f>
        <v>N/A</v>
      </c>
      <c r="H126" s="315">
        <f>VLOOKUP(A126,'Plantilla publicacion'!$A$3:$F$490,6,0)</f>
        <v>0</v>
      </c>
      <c r="I126" s="315">
        <f>VLOOKUP(F126,'Plantilla publicacion'!$A$3:$N$490,14,0)</f>
        <v>0</v>
      </c>
      <c r="J126" s="315">
        <f>VLOOKUP(F126,'Plantilla publicacion'!$A$3:$P$490,15,0)</f>
        <v>0</v>
      </c>
      <c r="K126" s="315" t="str">
        <f>+'PAI 2025 GPS rempl2)'!J124</f>
        <v>N/A</v>
      </c>
      <c r="L126" s="315" t="str">
        <f>+'PAI 2025 GPS rempl2)'!K124</f>
        <v>N/A</v>
      </c>
      <c r="M126" s="315" t="str">
        <f>+'PAI 2025 GPS rempl2)'!L124</f>
        <v>N/A</v>
      </c>
      <c r="N126" s="315" t="str">
        <f t="shared" ref="N126:N129" si="16">+N125</f>
        <v>Política Servicio al Ciudadano_DIMENSIÓN Gestión con Valores para Resultados</v>
      </c>
      <c r="O126" s="315" t="str">
        <f>IF(E126="Producto",VLOOKUP(F126,'Plantilla publicacion'!$A$3:$Q$490,16,0),"N/A")</f>
        <v>N/A</v>
      </c>
      <c r="P126" s="315" t="str">
        <f>+'PAI 2025 GPS rempl2)'!O124</f>
        <v>Decidir las clases de registro de signos distintivos sin oposición radicadas a 31 de diciembre de 2024, cuyo stock se calcula que sea de 53.432 clases, excepto los casos detenidos.  (Reporte de indicador generado en Tableau o Power BI)</v>
      </c>
      <c r="Q126" s="315">
        <f>+'PAI 2025 GPS rempl2)'!P124</f>
        <v>30</v>
      </c>
      <c r="R126" s="315">
        <f>+'PAI 2025 GPS rempl2)'!Q124</f>
        <v>80</v>
      </c>
      <c r="S126" s="315" t="str">
        <f>+'PAI 2025 GPS rempl2)'!R124</f>
        <v>Porcentual</v>
      </c>
      <c r="T126" s="316" t="str">
        <f>+'PAI 2025 GPS rempl2)'!S124</f>
        <v>% de clases decididas / 80% de clases por decidir</v>
      </c>
      <c r="U126" s="316">
        <f>+'PAI 2025 GPS rempl2)'!T124</f>
        <v>45672</v>
      </c>
      <c r="V126" s="315">
        <f>+'PAI 2025 GPS rempl2)'!U124</f>
        <v>45961</v>
      </c>
      <c r="W126" s="317" t="str">
        <f>+'PAI 2025 GPS rempl2)'!V124</f>
        <v>2010-DIRECCION DE SIGNOS DISTINTIVOS</v>
      </c>
      <c r="XFD126" s="314"/>
    </row>
    <row r="127" spans="1:23 16384:16384" s="317" customFormat="1" ht="58.5" customHeight="1" x14ac:dyDescent="0.25">
      <c r="A127" s="314" t="s">
        <v>761</v>
      </c>
      <c r="B127" s="315" t="str">
        <f>VLOOKUP(A127,'Dimensión 3-Gestión con Valor'!$B$10:$B$379,1,0)</f>
        <v>2010.1.2</v>
      </c>
      <c r="C127" s="315" t="str">
        <f>+'PAI 2025 GPS rempl2)'!B125</f>
        <v>2010-DIRECCION DE SIGNOS DISTINTIVOS</v>
      </c>
      <c r="D127" s="315">
        <f>+'PAI 2025 GPS rempl2)'!C125</f>
        <v>0</v>
      </c>
      <c r="E127" s="315" t="str">
        <f>+'PAI 2025 GPS rempl2)'!D125</f>
        <v>Actividad propia</v>
      </c>
      <c r="F127" s="315" t="str">
        <f>+'PAI 2025 GPS rempl2)'!E125</f>
        <v>2010.1.2</v>
      </c>
      <c r="G127" s="315" t="str">
        <f>+'PAI 2025 GPS rempl2)'!F125</f>
        <v>N/A</v>
      </c>
      <c r="H127" s="315">
        <f>VLOOKUP(A127,'Plantilla publicacion'!$A$3:$F$490,6,0)</f>
        <v>0</v>
      </c>
      <c r="I127" s="315">
        <f>VLOOKUP(F127,'Plantilla publicacion'!$A$3:$N$490,14,0)</f>
        <v>0</v>
      </c>
      <c r="J127" s="315">
        <f>VLOOKUP(F127,'Plantilla publicacion'!$A$3:$P$490,15,0)</f>
        <v>0</v>
      </c>
      <c r="K127" s="315" t="str">
        <f>+'PAI 2025 GPS rempl2)'!J125</f>
        <v>N/A</v>
      </c>
      <c r="L127" s="315" t="str">
        <f>+'PAI 2025 GPS rempl2)'!K125</f>
        <v>N/A</v>
      </c>
      <c r="M127" s="315" t="str">
        <f>+'PAI 2025 GPS rempl2)'!L125</f>
        <v>N/A</v>
      </c>
      <c r="N127" s="315" t="str">
        <f t="shared" si="16"/>
        <v>Política Servicio al Ciudadano_DIMENSIÓN Gestión con Valores para Resultados</v>
      </c>
      <c r="O127" s="315" t="str">
        <f>IF(E127="Producto",VLOOKUP(F127,'Plantilla publicacion'!$A$3:$Q$490,16,0),"N/A")</f>
        <v>N/A</v>
      </c>
      <c r="P127" s="315" t="str">
        <f>+'PAI 2025 GPS rempl2)'!O125</f>
        <v>Decidir las clases de registro de signos distintivos con oposición radicadas a 31 de diciembre de 2024, cuyo stock se calcula que sea de 5.026 clases, excepto los casos detenidos.  (Reporte de indicador generado en Tableau o Power BI)</v>
      </c>
      <c r="Q127" s="315">
        <f>+'PAI 2025 GPS rempl2)'!P125</f>
        <v>30</v>
      </c>
      <c r="R127" s="315">
        <f>+'PAI 2025 GPS rempl2)'!Q125</f>
        <v>70</v>
      </c>
      <c r="S127" s="315" t="str">
        <f>+'PAI 2025 GPS rempl2)'!R125</f>
        <v>Porcentual</v>
      </c>
      <c r="T127" s="316" t="str">
        <f>+'PAI 2025 GPS rempl2)'!S125</f>
        <v>% de clases decididas / 70% de clases por decidir</v>
      </c>
      <c r="U127" s="316">
        <f>+'PAI 2025 GPS rempl2)'!T125</f>
        <v>45672</v>
      </c>
      <c r="V127" s="315">
        <f>+'PAI 2025 GPS rempl2)'!U125</f>
        <v>45961</v>
      </c>
      <c r="W127" s="317" t="str">
        <f>+'PAI 2025 GPS rempl2)'!V125</f>
        <v>2010-DIRECCION DE SIGNOS DISTINTIVOS</v>
      </c>
      <c r="XFD127" s="314"/>
    </row>
    <row r="128" spans="1:23 16384:16384" s="317" customFormat="1" ht="58.5" customHeight="1" x14ac:dyDescent="0.25">
      <c r="A128" s="314" t="s">
        <v>763</v>
      </c>
      <c r="B128" s="315" t="str">
        <f>VLOOKUP(A128,'Dimensión 3-Gestión con Valor'!$B$10:$B$379,1,0)</f>
        <v>2010.1.3</v>
      </c>
      <c r="C128" s="315" t="str">
        <f>+'PAI 2025 GPS rempl2)'!B126</f>
        <v>2010-DIRECCION DE SIGNOS DISTINTIVOS</v>
      </c>
      <c r="D128" s="315">
        <f>+'PAI 2025 GPS rempl2)'!C126</f>
        <v>0</v>
      </c>
      <c r="E128" s="315" t="str">
        <f>+'PAI 2025 GPS rempl2)'!D126</f>
        <v>Actividad propia</v>
      </c>
      <c r="F128" s="315" t="str">
        <f>+'PAI 2025 GPS rempl2)'!E126</f>
        <v>2010.1.3</v>
      </c>
      <c r="G128" s="315" t="str">
        <f>+'PAI 2025 GPS rempl2)'!F126</f>
        <v>N/A</v>
      </c>
      <c r="H128" s="315">
        <f>VLOOKUP(A128,'Plantilla publicacion'!$A$3:$F$490,6,0)</f>
        <v>0</v>
      </c>
      <c r="I128" s="315">
        <f>VLOOKUP(F128,'Plantilla publicacion'!$A$3:$N$490,14,0)</f>
        <v>0</v>
      </c>
      <c r="J128" s="315">
        <f>VLOOKUP(F128,'Plantilla publicacion'!$A$3:$P$490,15,0)</f>
        <v>0</v>
      </c>
      <c r="K128" s="315" t="str">
        <f>+'PAI 2025 GPS rempl2)'!J126</f>
        <v>N/A</v>
      </c>
      <c r="L128" s="315" t="str">
        <f>+'PAI 2025 GPS rempl2)'!K126</f>
        <v>N/A</v>
      </c>
      <c r="M128" s="315" t="str">
        <f>+'PAI 2025 GPS rempl2)'!L126</f>
        <v>N/A</v>
      </c>
      <c r="N128" s="315" t="str">
        <f t="shared" si="16"/>
        <v>Política Servicio al Ciudadano_DIMENSIÓN Gestión con Valores para Resultados</v>
      </c>
      <c r="O128" s="315" t="str">
        <f>IF(E128="Producto",VLOOKUP(F128,'Plantilla publicacion'!$A$3:$Q$490,16,0),"N/A")</f>
        <v>N/A</v>
      </c>
      <c r="P128" s="315" t="str">
        <f>+'PAI 2025 GPS rempl2)'!O126</f>
        <v>Decidir las solicitudes de acciones de cancelación con traslado vencido al 14 de noviembre de 2025, excepto los casos detenidos.  (Reporte de indicador generado en Tableau o Power BI)</v>
      </c>
      <c r="Q128" s="315">
        <f>+'PAI 2025 GPS rempl2)'!P126</f>
        <v>20</v>
      </c>
      <c r="R128" s="315">
        <f>+'PAI 2025 GPS rempl2)'!Q126</f>
        <v>70</v>
      </c>
      <c r="S128" s="315" t="str">
        <f>+'PAI 2025 GPS rempl2)'!R126</f>
        <v>Porcentual</v>
      </c>
      <c r="T128" s="316" t="str">
        <f>+'PAI 2025 GPS rempl2)'!S126</f>
        <v>% de solicitudes decididas / 70% de solicitudes por decidir</v>
      </c>
      <c r="U128" s="316">
        <f>+'PAI 2025 GPS rempl2)'!T126</f>
        <v>45672</v>
      </c>
      <c r="V128" s="315">
        <f>+'PAI 2025 GPS rempl2)'!U126</f>
        <v>46022</v>
      </c>
      <c r="W128" s="317" t="str">
        <f>+'PAI 2025 GPS rempl2)'!V126</f>
        <v>2010-DIRECCION DE SIGNOS DISTINTIVOS</v>
      </c>
      <c r="XFD128" s="314"/>
    </row>
    <row r="129" spans="1:23 16384:16384" s="317" customFormat="1" ht="58.5" customHeight="1" x14ac:dyDescent="0.25">
      <c r="A129" s="314" t="s">
        <v>765</v>
      </c>
      <c r="B129" s="315" t="str">
        <f>VLOOKUP(A129,'Dimensión 3-Gestión con Valor'!$B$10:$B$379,1,0)</f>
        <v>2010.1.4</v>
      </c>
      <c r="C129" s="315" t="str">
        <f>+'PAI 2025 GPS rempl2)'!B127</f>
        <v>2010-DIRECCION DE SIGNOS DISTINTIVOS</v>
      </c>
      <c r="D129" s="315">
        <f>+'PAI 2025 GPS rempl2)'!C127</f>
        <v>0</v>
      </c>
      <c r="E129" s="315" t="str">
        <f>+'PAI 2025 GPS rempl2)'!D127</f>
        <v>Actividad propia</v>
      </c>
      <c r="F129" s="315" t="str">
        <f>+'PAI 2025 GPS rempl2)'!E127</f>
        <v>2010.1.4</v>
      </c>
      <c r="G129" s="315" t="str">
        <f>+'PAI 2025 GPS rempl2)'!F127</f>
        <v>N/A</v>
      </c>
      <c r="H129" s="315">
        <f>VLOOKUP(A129,'Plantilla publicacion'!$A$3:$F$490,6,0)</f>
        <v>0</v>
      </c>
      <c r="I129" s="315">
        <f>VLOOKUP(F129,'Plantilla publicacion'!$A$3:$N$490,14,0)</f>
        <v>0</v>
      </c>
      <c r="J129" s="315">
        <f>VLOOKUP(F129,'Plantilla publicacion'!$A$3:$P$490,15,0)</f>
        <v>0</v>
      </c>
      <c r="K129" s="315" t="str">
        <f>+'PAI 2025 GPS rempl2)'!J127</f>
        <v>N/A</v>
      </c>
      <c r="L129" s="315" t="str">
        <f>+'PAI 2025 GPS rempl2)'!K127</f>
        <v>N/A</v>
      </c>
      <c r="M129" s="315" t="str">
        <f>+'PAI 2025 GPS rempl2)'!L127</f>
        <v>N/A</v>
      </c>
      <c r="N129" s="315" t="str">
        <f t="shared" si="16"/>
        <v>Política Servicio al Ciudadano_DIMENSIÓN Gestión con Valores para Resultados</v>
      </c>
      <c r="O129" s="315" t="str">
        <f>IF(E129="Producto",VLOOKUP(F129,'Plantilla publicacion'!$A$3:$Q$490,16,0),"N/A")</f>
        <v>N/A</v>
      </c>
      <c r="P129" s="315" t="str">
        <f>+'PAI 2025 GPS rempl2)'!O127</f>
        <v>Decidir las clases de registro de signos distintivos sin oposición radicadas entre el 1 de enero de 2025 y 30 de junio de 2025, cuyo stock se calcula que sea de 22.393, excepto los casos detenidos.  (Reporte de indicador generado en Tableau o Power BI)</v>
      </c>
      <c r="Q129" s="315">
        <f>+'PAI 2025 GPS rempl2)'!P127</f>
        <v>20</v>
      </c>
      <c r="R129" s="315">
        <f>+'PAI 2025 GPS rempl2)'!Q127</f>
        <v>70</v>
      </c>
      <c r="S129" s="315" t="str">
        <f>+'PAI 2025 GPS rempl2)'!R127</f>
        <v>Porcentual</v>
      </c>
      <c r="T129" s="316" t="str">
        <f>+'PAI 2025 GPS rempl2)'!S127</f>
        <v>% de clases decididas / 70% de clases por decidir</v>
      </c>
      <c r="U129" s="316">
        <f>+'PAI 2025 GPS rempl2)'!T127</f>
        <v>45870</v>
      </c>
      <c r="V129" s="315">
        <f>+'PAI 2025 GPS rempl2)'!U127</f>
        <v>46022</v>
      </c>
      <c r="W129" s="317" t="str">
        <f>+'PAI 2025 GPS rempl2)'!V127</f>
        <v>2010-DIRECCION DE SIGNOS DISTINTIVOS</v>
      </c>
      <c r="XFD129" s="314"/>
    </row>
    <row r="130" spans="1:23 16384:16384" ht="58.5" customHeight="1" x14ac:dyDescent="0.25">
      <c r="A130" s="196" t="s">
        <v>766</v>
      </c>
      <c r="B130" s="186" t="str">
        <f>VLOOKUP(A130,'Dimensión 6 - GESCO+I'!$B$10:$B$62,1,0)</f>
        <v>2010.2</v>
      </c>
      <c r="C130" s="184" t="str">
        <f>+'PAI 2025 GPS rempl2)'!B128</f>
        <v>2010-DIRECCION DE SIGNOS DISTINTIVOS</v>
      </c>
      <c r="D130" s="184">
        <f>+'PAI 2025 GPS rempl2)'!C128</f>
        <v>0</v>
      </c>
      <c r="E130" s="184" t="str">
        <f>+'PAI 2025 GPS rempl2)'!D128</f>
        <v>Producto</v>
      </c>
      <c r="F130" s="184" t="str">
        <f>+'PAI 2025 GPS rempl2)'!E128</f>
        <v>2010.2</v>
      </c>
      <c r="G130" s="184" t="str">
        <f>+'PAI 2025 GPS rempl2)'!F128</f>
        <v>Innovador</v>
      </c>
      <c r="H130" s="184" t="str">
        <f>VLOOKUP(A130,'Plantilla publicacion'!$A$3:$F$490,6,0)</f>
        <v>56-Fortalecer la gestión de la información, el conocimiento y la innovación para optimizar la capacidad institucional</v>
      </c>
      <c r="I130" s="184" t="str">
        <f>VLOOKUP(F130,'Plantilla publicacion'!$A$3:$N$490,14,0)</f>
        <v>102-Cumplimiento de productos del PAI asociados a Fortalecer la gestión de la información, el conocimiento y la innovación para optimizar la capacidad institucional</v>
      </c>
      <c r="J130" s="184" t="str">
        <f>VLOOKUP(F130,'Plantilla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30" s="184" t="str">
        <f>+'PAI 2025 GPS rempl2)'!J128</f>
        <v xml:space="preserve">PND - 5-31-5-b- Convergencia regional - Entidades públicas territoriales y nacionales fortalecidas </v>
      </c>
      <c r="L130" s="184" t="str">
        <f>+'PAI 2025 GPS rempl2)'!K128</f>
        <v>Si</v>
      </c>
      <c r="M130" s="184" t="str">
        <f>+'PAI 2025 GPS rempl2)'!L128</f>
        <v>N/A</v>
      </c>
      <c r="N130" s="184" t="str">
        <f>VLOOKUP(A130,'Plantilla publicacion'!$A$2:$E$491,5,0)</f>
        <v>Política Gestión del Conocimiento y la Innovación _DIMENSIÓN Gestión del conocimiento y la innovación</v>
      </c>
      <c r="O130" s="184" t="str">
        <f>IF(E130="Producto",VLOOKUP(F130,'Plantilla publicacion'!$A$3:$Q$490,16,0),"N/A")</f>
        <v>PND_ 2_Fomentar estrategias de sensibilización para el reconocimiento, aprovechamiento y uso responsable de los derechos de PI</v>
      </c>
      <c r="P130" s="184" t="str">
        <f>+'PAI 2025 GPS rempl2)'!O128</f>
        <v>Contenidos estratégicos y accesibles para la ciudadanía sobre signos distintivos notorios y denominaciones de origen protegidas de productos colombianos, publicado (Captura de pantalla de las publicaciones)</v>
      </c>
      <c r="Q130" s="184">
        <f>+'PAI 2025 GPS rempl2)'!P128</f>
        <v>5</v>
      </c>
      <c r="R130" s="184">
        <f>+'PAI 2025 GPS rempl2)'!Q128</f>
        <v>2</v>
      </c>
      <c r="S130" s="184" t="str">
        <f>+'PAI 2025 GPS rempl2)'!R128</f>
        <v>Númerica</v>
      </c>
      <c r="T130" s="184" t="str">
        <f>+'PAI 2025 GPS rempl2)'!S128</f>
        <v># de contenidos publicados / 2 contenidos por publicar</v>
      </c>
      <c r="U130" s="185">
        <f>+'PAI 2025 GPS rempl2)'!T128</f>
        <v>45691</v>
      </c>
      <c r="V130" s="185">
        <f>+'PAI 2025 GPS rempl2)'!U128</f>
        <v>45884</v>
      </c>
      <c r="W130" s="184" t="str">
        <f>+'PAI 2025 GPS rempl2)'!V128</f>
        <v>20-OFICINA DE TECNOLOGÍA E INFORMÁTICA;
2010-DIRECCION DE SIGNOS DISTINTIVOS;
73-GRUPO DE TRABAJO DE COMUNICACION</v>
      </c>
    </row>
    <row r="131" spans="1:23 16384:16384" s="317" customFormat="1" ht="58.5" customHeight="1" x14ac:dyDescent="0.25">
      <c r="A131" s="314" t="s">
        <v>770</v>
      </c>
      <c r="B131" s="315" t="str">
        <f>VLOOKUP(A131,'Dimensión 6 - GESCO+I'!$B$10:$B$62,1,0)</f>
        <v>2010.2.1</v>
      </c>
      <c r="C131" s="315" t="str">
        <f>+'PAI 2025 GPS rempl2)'!B129</f>
        <v>2010-DIRECCION DE SIGNOS DISTINTIVOS</v>
      </c>
      <c r="D131" s="315">
        <f>+'PAI 2025 GPS rempl2)'!C129</f>
        <v>0</v>
      </c>
      <c r="E131" s="315" t="str">
        <f>+'PAI 2025 GPS rempl2)'!D129</f>
        <v>Actividad propia</v>
      </c>
      <c r="F131" s="315" t="str">
        <f>+'PAI 2025 GPS rempl2)'!E129</f>
        <v>2010.2.1</v>
      </c>
      <c r="G131" s="315" t="str">
        <f>+'PAI 2025 GPS rempl2)'!F129</f>
        <v>N/A</v>
      </c>
      <c r="H131" s="315">
        <f>VLOOKUP(A131,'Plantilla publicacion'!$A$3:$F$490,6,0)</f>
        <v>0</v>
      </c>
      <c r="I131" s="315">
        <f>VLOOKUP(F131,'Plantilla publicacion'!$A$3:$N$490,14,0)</f>
        <v>0</v>
      </c>
      <c r="J131" s="315">
        <f>VLOOKUP(F131,'Plantilla publicacion'!$A$3:$P$490,15,0)</f>
        <v>0</v>
      </c>
      <c r="K131" s="315" t="str">
        <f>+'PAI 2025 GPS rempl2)'!J129</f>
        <v>N/A</v>
      </c>
      <c r="L131" s="315" t="str">
        <f>+'PAI 2025 GPS rempl2)'!K129</f>
        <v>N/A</v>
      </c>
      <c r="M131" s="315" t="str">
        <f>+'PAI 2025 GPS rempl2)'!L129</f>
        <v>N/A</v>
      </c>
      <c r="N131" s="315" t="str">
        <f t="shared" ref="N131:N135" si="17">+N130</f>
        <v>Política Gestión del Conocimiento y la Innovación _DIMENSIÓN Gestión del conocimiento y la innovación</v>
      </c>
      <c r="O131" s="315" t="str">
        <f>IF(E131="Producto",VLOOKUP(F131,'Plantilla publicacion'!$A$3:$Q$490,16,0),"N/A")</f>
        <v>N/A</v>
      </c>
      <c r="P131" s="315" t="str">
        <f>+'PAI 2025 GPS rempl2)'!O129</f>
        <v>Preparar y enviar la información correspondiente al listado de signos distintivos declarados como notorios y la de denominaciones de origen protegidas de productos colombianos. (Correo electrónico de envió de la información)</v>
      </c>
      <c r="Q131" s="315">
        <f>+'PAI 2025 GPS rempl2)'!P129</f>
        <v>30</v>
      </c>
      <c r="R131" s="315">
        <f>+'PAI 2025 GPS rempl2)'!Q129</f>
        <v>2</v>
      </c>
      <c r="S131" s="315" t="str">
        <f>+'PAI 2025 GPS rempl2)'!R129</f>
        <v>Númerica</v>
      </c>
      <c r="T131" s="316" t="str">
        <f>+'PAI 2025 GPS rempl2)'!S129</f>
        <v># de envíos de información realizados / 2 envió de información por realizar</v>
      </c>
      <c r="U131" s="316">
        <f>+'PAI 2025 GPS rempl2)'!T129</f>
        <v>45691</v>
      </c>
      <c r="V131" s="315">
        <f>+'PAI 2025 GPS rempl2)'!U129</f>
        <v>45744</v>
      </c>
      <c r="W131" s="317" t="str">
        <f>+'PAI 2025 GPS rempl2)'!V129</f>
        <v>2010-DIRECCION DE SIGNOS DISTINTIVOS</v>
      </c>
      <c r="XFD131" s="314"/>
    </row>
    <row r="132" spans="1:23 16384:16384" s="317" customFormat="1" ht="58.5" customHeight="1" x14ac:dyDescent="0.25">
      <c r="A132" s="314" t="s">
        <v>772</v>
      </c>
      <c r="B132" s="315" t="str">
        <f>VLOOKUP(A132,'Dimensión 6 - GESCO+I'!$B$10:$B$62,1,0)</f>
        <v>2010.2.2</v>
      </c>
      <c r="C132" s="315" t="str">
        <f>+'PAI 2025 GPS rempl2)'!B130</f>
        <v>2010-DIRECCION DE SIGNOS DISTINTIVOS</v>
      </c>
      <c r="D132" s="315">
        <f>+'PAI 2025 GPS rempl2)'!C130</f>
        <v>0</v>
      </c>
      <c r="E132" s="315" t="str">
        <f>+'PAI 2025 GPS rempl2)'!D130</f>
        <v>Actividad sin participación</v>
      </c>
      <c r="F132" s="315" t="str">
        <f>+'PAI 2025 GPS rempl2)'!E130</f>
        <v>2010.2.2</v>
      </c>
      <c r="G132" s="315" t="str">
        <f>+'PAI 2025 GPS rempl2)'!F130</f>
        <v>N/A</v>
      </c>
      <c r="H132" s="315">
        <f>VLOOKUP(A132,'Plantilla publicacion'!$A$3:$F$490,6,0)</f>
        <v>0</v>
      </c>
      <c r="I132" s="315">
        <f>VLOOKUP(F132,'Plantilla publicacion'!$A$3:$N$490,14,0)</f>
        <v>0</v>
      </c>
      <c r="J132" s="315">
        <f>VLOOKUP(F132,'Plantilla publicacion'!$A$3:$P$490,15,0)</f>
        <v>0</v>
      </c>
      <c r="K132" s="315" t="str">
        <f>+'PAI 2025 GPS rempl2)'!J130</f>
        <v>N/A</v>
      </c>
      <c r="L132" s="315" t="str">
        <f>+'PAI 2025 GPS rempl2)'!K130</f>
        <v>N/A</v>
      </c>
      <c r="M132" s="315" t="str">
        <f>+'PAI 2025 GPS rempl2)'!L130</f>
        <v>N/A</v>
      </c>
      <c r="N132" s="315" t="str">
        <f t="shared" si="17"/>
        <v>Política Gestión del Conocimiento y la Innovación _DIMENSIÓN Gestión del conocimiento y la innovación</v>
      </c>
      <c r="O132" s="315" t="str">
        <f>IF(E132="Producto",VLOOKUP(F132,'Plantilla publicacion'!$A$3:$Q$490,16,0),"N/A")</f>
        <v>N/A</v>
      </c>
      <c r="P132" s="315" t="str">
        <f>+'PAI 2025 GPS rempl2)'!O130</f>
        <v>Revisar el contenido correspondiente  al listado de signos distintivos declarados como notorios y el de las denominaciones de origen protegidas de productos colombianos, y formular eventuales observaciones.  (Correo electrónico enviado)</v>
      </c>
      <c r="Q132" s="315">
        <f>+'PAI 2025 GPS rempl2)'!P130</f>
        <v>0</v>
      </c>
      <c r="R132" s="315">
        <f>+'PAI 2025 GPS rempl2)'!Q130</f>
        <v>2</v>
      </c>
      <c r="S132" s="315" t="str">
        <f>+'PAI 2025 GPS rempl2)'!R130</f>
        <v>Númerica</v>
      </c>
      <c r="T132" s="316" t="str">
        <f>+'PAI 2025 GPS rempl2)'!S130</f>
        <v># de revisiones de contenido realizadas	revisión de contenido por realizar / 2 envió de información por realizar</v>
      </c>
      <c r="U132" s="316">
        <f>+'PAI 2025 GPS rempl2)'!T130</f>
        <v>45747</v>
      </c>
      <c r="V132" s="315">
        <f>+'PAI 2025 GPS rempl2)'!U130</f>
        <v>45768</v>
      </c>
      <c r="W132" s="317" t="str">
        <f>+'PAI 2025 GPS rempl2)'!V130</f>
        <v>73-GRUPO DE TRABAJO DE COMUNICACION</v>
      </c>
      <c r="XFD132" s="314"/>
    </row>
    <row r="133" spans="1:23 16384:16384" s="317" customFormat="1" ht="58.5" customHeight="1" x14ac:dyDescent="0.25">
      <c r="A133" s="314" t="s">
        <v>774</v>
      </c>
      <c r="B133" s="315" t="str">
        <f>VLOOKUP(A133,'Dimensión 6 - GESCO+I'!$B$10:$B$62,1,0)</f>
        <v>2010.2.3</v>
      </c>
      <c r="C133" s="315" t="str">
        <f>+'PAI 2025 GPS rempl2)'!B131</f>
        <v>2010-DIRECCION DE SIGNOS DISTINTIVOS</v>
      </c>
      <c r="D133" s="315">
        <f>+'PAI 2025 GPS rempl2)'!C131</f>
        <v>0</v>
      </c>
      <c r="E133" s="315" t="str">
        <f>+'PAI 2025 GPS rempl2)'!D131</f>
        <v>Actividad propia</v>
      </c>
      <c r="F133" s="315" t="str">
        <f>+'PAI 2025 GPS rempl2)'!E131</f>
        <v>2010.2.3</v>
      </c>
      <c r="G133" s="315" t="str">
        <f>+'PAI 2025 GPS rempl2)'!F131</f>
        <v>N/A</v>
      </c>
      <c r="H133" s="315">
        <f>VLOOKUP(A133,'Plantilla publicacion'!$A$3:$F$490,6,0)</f>
        <v>0</v>
      </c>
      <c r="I133" s="315">
        <f>VLOOKUP(F133,'Plantilla publicacion'!$A$3:$N$490,14,0)</f>
        <v>0</v>
      </c>
      <c r="J133" s="315">
        <f>VLOOKUP(F133,'Plantilla publicacion'!$A$3:$P$490,15,0)</f>
        <v>0</v>
      </c>
      <c r="K133" s="315" t="str">
        <f>+'PAI 2025 GPS rempl2)'!J131</f>
        <v>N/A</v>
      </c>
      <c r="L133" s="315" t="str">
        <f>+'PAI 2025 GPS rempl2)'!K131</f>
        <v>N/A</v>
      </c>
      <c r="M133" s="315" t="str">
        <f>+'PAI 2025 GPS rempl2)'!L131</f>
        <v>N/A</v>
      </c>
      <c r="N133" s="315" t="str">
        <f t="shared" si="17"/>
        <v>Política Gestión del Conocimiento y la Innovación _DIMENSIÓN Gestión del conocimiento y la innovación</v>
      </c>
      <c r="O133" s="315" t="str">
        <f>IF(E133="Producto",VLOOKUP(F133,'Plantilla publicacion'!$A$3:$Q$490,16,0),"N/A")</f>
        <v>N/A</v>
      </c>
      <c r="P133" s="315" t="str">
        <f>+'PAI 2025 GPS rempl2)'!O131</f>
        <v>Ajustar el contenido correspondiente  al listado de signos distintivos declarados como notorios y el de las denominaciones de origen protegidas de productos colombianos  (Correo electrónico de envió de la información)</v>
      </c>
      <c r="Q133" s="315">
        <f>+'PAI 2025 GPS rempl2)'!P131</f>
        <v>20</v>
      </c>
      <c r="R133" s="315">
        <f>+'PAI 2025 GPS rempl2)'!Q131</f>
        <v>2</v>
      </c>
      <c r="S133" s="315" t="str">
        <f>+'PAI 2025 GPS rempl2)'!R131</f>
        <v>Númerica</v>
      </c>
      <c r="T133" s="316" t="str">
        <f>+'PAI 2025 GPS rempl2)'!S131</f>
        <v># de ajustes de contenido realizadas / 2 ajustes de contenido por realizar</v>
      </c>
      <c r="U133" s="316">
        <f>+'PAI 2025 GPS rempl2)'!T131</f>
        <v>45769</v>
      </c>
      <c r="V133" s="315">
        <f>+'PAI 2025 GPS rempl2)'!U131</f>
        <v>45777</v>
      </c>
      <c r="W133" s="317" t="str">
        <f>+'PAI 2025 GPS rempl2)'!V131</f>
        <v>2010-DIRECCION DE SIGNOS DISTINTIVOS</v>
      </c>
      <c r="XFD133" s="314"/>
    </row>
    <row r="134" spans="1:23 16384:16384" s="317" customFormat="1" ht="58.5" customHeight="1" x14ac:dyDescent="0.25">
      <c r="A134" s="314" t="s">
        <v>776</v>
      </c>
      <c r="B134" s="315" t="str">
        <f>VLOOKUP(A134,'Dimensión 6 - GESCO+I'!$B$10:$B$62,1,0)</f>
        <v>2010.2.4</v>
      </c>
      <c r="C134" s="315" t="str">
        <f>+'PAI 2025 GPS rempl2)'!B132</f>
        <v>2010-DIRECCION DE SIGNOS DISTINTIVOS</v>
      </c>
      <c r="D134" s="315">
        <f>+'PAI 2025 GPS rempl2)'!C132</f>
        <v>0</v>
      </c>
      <c r="E134" s="315" t="str">
        <f>+'PAI 2025 GPS rempl2)'!D132</f>
        <v>Actividad propia</v>
      </c>
      <c r="F134" s="315" t="str">
        <f>+'PAI 2025 GPS rempl2)'!E132</f>
        <v>2010.2.4</v>
      </c>
      <c r="G134" s="315" t="str">
        <f>+'PAI 2025 GPS rempl2)'!F132</f>
        <v>N/A</v>
      </c>
      <c r="H134" s="315">
        <f>VLOOKUP(A134,'Plantilla publicacion'!$A$3:$F$490,6,0)</f>
        <v>0</v>
      </c>
      <c r="I134" s="315">
        <f>VLOOKUP(F134,'Plantilla publicacion'!$A$3:$N$490,14,0)</f>
        <v>0</v>
      </c>
      <c r="J134" s="315">
        <f>VLOOKUP(F134,'Plantilla publicacion'!$A$3:$P$490,15,0)</f>
        <v>0</v>
      </c>
      <c r="K134" s="315" t="str">
        <f>+'PAI 2025 GPS rempl2)'!J132</f>
        <v>N/A</v>
      </c>
      <c r="L134" s="315" t="str">
        <f>+'PAI 2025 GPS rempl2)'!K132</f>
        <v>N/A</v>
      </c>
      <c r="M134" s="315" t="str">
        <f>+'PAI 2025 GPS rempl2)'!L132</f>
        <v>N/A</v>
      </c>
      <c r="N134" s="315" t="str">
        <f t="shared" si="17"/>
        <v>Política Gestión del Conocimiento y la Innovación _DIMENSIÓN Gestión del conocimiento y la innovación</v>
      </c>
      <c r="O134" s="315" t="str">
        <f>IF(E134="Producto",VLOOKUP(F134,'Plantilla publicacion'!$A$3:$Q$490,16,0),"N/A")</f>
        <v>N/A</v>
      </c>
      <c r="P134" s="315" t="str">
        <f>+'PAI 2025 GPS rempl2)'!O132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Q134" s="315">
        <f>+'PAI 2025 GPS rempl2)'!P132</f>
        <v>20</v>
      </c>
      <c r="R134" s="315">
        <f>+'PAI 2025 GPS rempl2)'!Q132</f>
        <v>2</v>
      </c>
      <c r="S134" s="315" t="str">
        <f>+'PAI 2025 GPS rempl2)'!R132</f>
        <v>Númerica</v>
      </c>
      <c r="T134" s="316" t="str">
        <f>+'PAI 2025 GPS rempl2)'!S132</f>
        <v># de ajustes al contenido realizados / 2 ajustes al contenido por realizar</v>
      </c>
      <c r="U134" s="316">
        <f>+'PAI 2025 GPS rempl2)'!T132</f>
        <v>45782</v>
      </c>
      <c r="V134" s="315">
        <f>+'PAI 2025 GPS rempl2)'!U132</f>
        <v>45800</v>
      </c>
      <c r="W134" s="317" t="str">
        <f>+'PAI 2025 GPS rempl2)'!V132</f>
        <v>2010-DIRECCION DE SIGNOS DISTINTIVOS;
73-GRUPO DE TRABAJO DE COMUNICACION</v>
      </c>
      <c r="XFD134" s="314"/>
    </row>
    <row r="135" spans="1:23 16384:16384" s="317" customFormat="1" ht="58.5" customHeight="1" x14ac:dyDescent="0.25">
      <c r="A135" s="314" t="s">
        <v>779</v>
      </c>
      <c r="B135" s="315" t="str">
        <f>VLOOKUP(A135,'Dimensión 6 - GESCO+I'!$B$10:$B$62,1,0)</f>
        <v>2010.2.5</v>
      </c>
      <c r="C135" s="315" t="str">
        <f>+'PAI 2025 GPS rempl2)'!B133</f>
        <v>2010-DIRECCION DE SIGNOS DISTINTIVOS</v>
      </c>
      <c r="D135" s="315">
        <f>+'PAI 2025 GPS rempl2)'!C133</f>
        <v>0</v>
      </c>
      <c r="E135" s="315" t="str">
        <f>+'PAI 2025 GPS rempl2)'!D133</f>
        <v>Actividad propia</v>
      </c>
      <c r="F135" s="315" t="str">
        <f>+'PAI 2025 GPS rempl2)'!E133</f>
        <v>2010.2.5</v>
      </c>
      <c r="G135" s="315" t="str">
        <f>+'PAI 2025 GPS rempl2)'!F133</f>
        <v>N/A</v>
      </c>
      <c r="H135" s="315">
        <f>VLOOKUP(A135,'Plantilla publicacion'!$A$3:$F$490,6,0)</f>
        <v>0</v>
      </c>
      <c r="I135" s="315">
        <f>VLOOKUP(F135,'Plantilla publicacion'!$A$3:$N$490,14,0)</f>
        <v>0</v>
      </c>
      <c r="J135" s="315">
        <f>VLOOKUP(F135,'Plantilla publicacion'!$A$3:$P$490,15,0)</f>
        <v>0</v>
      </c>
      <c r="K135" s="315" t="str">
        <f>+'PAI 2025 GPS rempl2)'!J133</f>
        <v>N/A</v>
      </c>
      <c r="L135" s="315" t="str">
        <f>+'PAI 2025 GPS rempl2)'!K133</f>
        <v>N/A</v>
      </c>
      <c r="M135" s="315" t="str">
        <f>+'PAI 2025 GPS rempl2)'!L133</f>
        <v>N/A</v>
      </c>
      <c r="N135" s="315" t="str">
        <f t="shared" si="17"/>
        <v>Política Gestión del Conocimiento y la Innovación _DIMENSIÓN Gestión del conocimiento y la innovación</v>
      </c>
      <c r="O135" s="315" t="str">
        <f>IF(E135="Producto",VLOOKUP(F135,'Plantilla publicacion'!$A$3:$Q$490,16,0),"N/A")</f>
        <v>N/A</v>
      </c>
      <c r="P135" s="315" t="str">
        <f>+'PAI 2025 GPS rempl2)'!O133</f>
        <v>Desarrollar los micrositios y publicar la información de signos declarados como notorios y de las denominaciones de origen protegidas de productos colombianos. (Captura de pantalla de la publicación)</v>
      </c>
      <c r="Q135" s="315">
        <f>+'PAI 2025 GPS rempl2)'!P133</f>
        <v>30</v>
      </c>
      <c r="R135" s="315">
        <f>+'PAI 2025 GPS rempl2)'!Q133</f>
        <v>2</v>
      </c>
      <c r="S135" s="315" t="str">
        <f>+'PAI 2025 GPS rempl2)'!R133</f>
        <v>Númerica</v>
      </c>
      <c r="T135" s="316" t="str">
        <f>+'PAI 2025 GPS rempl2)'!S133</f>
        <v># de micrositios y publicaciones realizadas / 2 micrositio y publicación por realizar</v>
      </c>
      <c r="U135" s="316">
        <f>+'PAI 2025 GPS rempl2)'!T133</f>
        <v>45803</v>
      </c>
      <c r="V135" s="315">
        <f>+'PAI 2025 GPS rempl2)'!U133</f>
        <v>45884</v>
      </c>
      <c r="W135" s="317" t="str">
        <f>+'PAI 2025 GPS rempl2)'!V133</f>
        <v>20-OFICINA DE TECNOLOGÍA E INFORMÁTICA;
2010-DIRECCION DE SIGNOS DISTINTIVOS</v>
      </c>
      <c r="XFD135" s="314"/>
    </row>
    <row r="136" spans="1:23 16384:16384" ht="58.5" customHeight="1" x14ac:dyDescent="0.25">
      <c r="A136" s="196" t="s">
        <v>913</v>
      </c>
      <c r="B136" s="186" t="str">
        <f>VLOOKUP(A136,'Dimensión 3-Gestión con Valor'!$B$10:$B$379,1,0)</f>
        <v>7200.1</v>
      </c>
      <c r="C136" s="184" t="str">
        <f>+'PAI 2025 GPS rempl2)'!B134</f>
        <v>7200-DIRECCION DE HABEAS DATA</v>
      </c>
      <c r="D136" s="184">
        <f>+'PAI 2025 GPS rempl2)'!C134</f>
        <v>0</v>
      </c>
      <c r="E136" s="184" t="str">
        <f>+'PAI 2025 GPS rempl2)'!D134</f>
        <v>Producto</v>
      </c>
      <c r="F136" s="184" t="str">
        <f>+'PAI 2025 GPS rempl2)'!E134</f>
        <v>7200.1</v>
      </c>
      <c r="G136" s="184" t="str">
        <f>+'PAI 2025 GPS rempl2)'!F134</f>
        <v>Innovador</v>
      </c>
      <c r="H136" s="184" t="str">
        <f>VLOOKUP(A136,'Plantilla publicacion'!$A$3:$F$490,6,0)</f>
        <v>62-Fortalecer la infraestructura, uso y aprovechamiento de las tecnologías de la información, para optimizar la capacidad institucional</v>
      </c>
      <c r="I136" s="184" t="str">
        <f>VLOOKUP(F136,'Plantilla publicacion'!$A$3:$N$490,14,0)</f>
        <v>109-Cumplimiento de productos del PAI asociados a Fortalecer la infraestructura, uso y aprovechamiento de las tecnologías de la información, para optimizar la capacidad institucional</v>
      </c>
      <c r="J136" s="184" t="str">
        <f>VLOOKUP(F136,'Plantilla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36" s="184" t="str">
        <f>+'PAI 2025 GPS rempl2)'!J134</f>
        <v xml:space="preserve">PND - 5-31-5-d- Convergencia regional - Gobierno digital para la gente </v>
      </c>
      <c r="L136" s="184" t="str">
        <f>+'PAI 2025 GPS rempl2)'!K134</f>
        <v>Si</v>
      </c>
      <c r="M136" s="184" t="str">
        <f>+'PAI 2025 GPS rempl2)'!L134</f>
        <v>C-3503-0200-0012-20104c</v>
      </c>
      <c r="N136" s="184" t="str">
        <f>VLOOKUP(A136,'Plantilla publicacion'!$A$2:$E$491,5,0)</f>
        <v>Política Fortalecimiento Organizacional y Simplificación de Procesos _DIMENSIÓN Gestión con Valores para Resultados</v>
      </c>
      <c r="O136" s="184">
        <f>IF(E136="Producto",VLOOKUP(F136,'Plantilla publicacion'!$A$3:$Q$490,16,0),"N/A")</f>
        <v>0</v>
      </c>
      <c r="P136" s="184" t="str">
        <f>+'PAI 2025 GPS rempl2)'!O134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Q136" s="184">
        <f>+'PAI 2025 GPS rempl2)'!P134</f>
        <v>50</v>
      </c>
      <c r="R136" s="184">
        <f>+'PAI 2025 GPS rempl2)'!Q134</f>
        <v>1</v>
      </c>
      <c r="S136" s="184" t="str">
        <f>+'PAI 2025 GPS rempl2)'!R134</f>
        <v>Númerica</v>
      </c>
      <c r="T136" s="184" t="str">
        <f>+'PAI 2025 GPS rempl2)'!S134</f>
        <v># de Piloto de Inteligencia Artificial desarrollado / 1 Piloto de Inteligencia Artificial programado</v>
      </c>
      <c r="U136" s="185">
        <f>+'PAI 2025 GPS rempl2)'!T134</f>
        <v>45691</v>
      </c>
      <c r="V136" s="185">
        <f>+'PAI 2025 GPS rempl2)'!U134</f>
        <v>45960</v>
      </c>
      <c r="W136" s="184" t="str">
        <f>+'PAI 2025 GPS rempl2)'!V134</f>
        <v>20-OFICINA DE TECNOLOGÍA E INFORMÁTICA;
7200-DIRECCION DE HABEAS DATA</v>
      </c>
    </row>
    <row r="137" spans="1:23 16384:16384" s="317" customFormat="1" ht="58.5" customHeight="1" x14ac:dyDescent="0.25">
      <c r="A137" s="314" t="s">
        <v>916</v>
      </c>
      <c r="B137" s="315" t="str">
        <f>VLOOKUP(A137,'Dimensión 3-Gestión con Valor'!$B$10:$B$379,1,0)</f>
        <v>7200.1.1</v>
      </c>
      <c r="C137" s="315" t="str">
        <f>+'PAI 2025 GPS rempl2)'!B135</f>
        <v>7200-DIRECCION DE HABEAS DATA</v>
      </c>
      <c r="D137" s="315">
        <f>+'PAI 2025 GPS rempl2)'!C135</f>
        <v>0</v>
      </c>
      <c r="E137" s="315" t="str">
        <f>+'PAI 2025 GPS rempl2)'!D135</f>
        <v>Actividad propia</v>
      </c>
      <c r="F137" s="315" t="str">
        <f>+'PAI 2025 GPS rempl2)'!E135</f>
        <v>7200.1.1</v>
      </c>
      <c r="G137" s="315" t="str">
        <f>+'PAI 2025 GPS rempl2)'!F135</f>
        <v>N/A</v>
      </c>
      <c r="H137" s="315">
        <f>VLOOKUP(A137,'Plantilla publicacion'!$A$3:$F$490,6,0)</f>
        <v>0</v>
      </c>
      <c r="I137" s="315">
        <f>VLOOKUP(F137,'Plantilla publicacion'!$A$3:$N$490,14,0)</f>
        <v>0</v>
      </c>
      <c r="J137" s="315">
        <f>VLOOKUP(F137,'Plantilla publicacion'!$A$3:$P$490,15,0)</f>
        <v>0</v>
      </c>
      <c r="K137" s="315" t="str">
        <f>+'PAI 2025 GPS rempl2)'!J135</f>
        <v>N/A</v>
      </c>
      <c r="L137" s="315" t="str">
        <f>+'PAI 2025 GPS rempl2)'!K135</f>
        <v>N/A</v>
      </c>
      <c r="M137" s="315" t="str">
        <f>+'PAI 2025 GPS rempl2)'!L135</f>
        <v>N/A</v>
      </c>
      <c r="N137" s="315" t="str">
        <f t="shared" ref="N137:N140" si="18">+N136</f>
        <v>Política Fortalecimiento Organizacional y Simplificación de Procesos _DIMENSIÓN Gestión con Valores para Resultados</v>
      </c>
      <c r="O137" s="315" t="str">
        <f>IF(E137="Producto",VLOOKUP(F137,'Plantilla publicacion'!$A$3:$Q$490,16,0),"N/A")</f>
        <v>N/A</v>
      </c>
      <c r="P137" s="315" t="str">
        <f>+'PAI 2025 GPS rempl2)'!O135</f>
        <v>Elaborar y aprobar requerimiento (1. Formato Solicitud de Requerimientos a Sistemas de Información GS03-F18, 2. Formato Lista de Chequeo de Requisitos de Seguridad de la Información GS03-F27 (Opcional) )</v>
      </c>
      <c r="Q137" s="315">
        <f>+'PAI 2025 GPS rempl2)'!P135</f>
        <v>100</v>
      </c>
      <c r="R137" s="315">
        <f>+'PAI 2025 GPS rempl2)'!Q135</f>
        <v>1</v>
      </c>
      <c r="S137" s="315" t="str">
        <f>+'PAI 2025 GPS rempl2)'!R135</f>
        <v>Númerica</v>
      </c>
      <c r="T137" s="316" t="str">
        <f>+'PAI 2025 GPS rempl2)'!S135</f>
        <v># de soportes presentados / 1 soportes a presentar</v>
      </c>
      <c r="U137" s="316">
        <f>+'PAI 2025 GPS rempl2)'!T135</f>
        <v>45691</v>
      </c>
      <c r="V137" s="315">
        <f>+'PAI 2025 GPS rempl2)'!U135</f>
        <v>45777</v>
      </c>
      <c r="W137" s="317" t="str">
        <f>+'PAI 2025 GPS rempl2)'!V135</f>
        <v>20-OFICINA DE TECNOLOGÍA E INFORMÁTICA;
7200-DIRECCION DE HABEAS DATA</v>
      </c>
      <c r="XFD137" s="314"/>
    </row>
    <row r="138" spans="1:23 16384:16384" s="317" customFormat="1" ht="58.5" customHeight="1" x14ac:dyDescent="0.25">
      <c r="A138" s="314" t="s">
        <v>918</v>
      </c>
      <c r="B138" s="315" t="str">
        <f>VLOOKUP(A138,'Dimensión 3-Gestión con Valor'!$B$10:$B$379,1,0)</f>
        <v>7200.1.2</v>
      </c>
      <c r="C138" s="315" t="str">
        <f>+'PAI 2025 GPS rempl2)'!B136</f>
        <v>7200-DIRECCION DE HABEAS DATA</v>
      </c>
      <c r="D138" s="315">
        <f>+'PAI 2025 GPS rempl2)'!C136</f>
        <v>0</v>
      </c>
      <c r="E138" s="315" t="str">
        <f>+'PAI 2025 GPS rempl2)'!D136</f>
        <v>Actividad sin participación</v>
      </c>
      <c r="F138" s="315" t="str">
        <f>+'PAI 2025 GPS rempl2)'!E136</f>
        <v>7200.1.2</v>
      </c>
      <c r="G138" s="315" t="str">
        <f>+'PAI 2025 GPS rempl2)'!F136</f>
        <v>N/A</v>
      </c>
      <c r="H138" s="315">
        <f>VLOOKUP(A138,'Plantilla publicacion'!$A$3:$F$490,6,0)</f>
        <v>0</v>
      </c>
      <c r="I138" s="315">
        <f>VLOOKUP(F138,'Plantilla publicacion'!$A$3:$N$490,14,0)</f>
        <v>0</v>
      </c>
      <c r="J138" s="315">
        <f>VLOOKUP(F138,'Plantilla publicacion'!$A$3:$P$490,15,0)</f>
        <v>0</v>
      </c>
      <c r="K138" s="315" t="str">
        <f>+'PAI 2025 GPS rempl2)'!J136</f>
        <v>N/A</v>
      </c>
      <c r="L138" s="315" t="str">
        <f>+'PAI 2025 GPS rempl2)'!K136</f>
        <v>N/A</v>
      </c>
      <c r="M138" s="315" t="str">
        <f>+'PAI 2025 GPS rempl2)'!L136</f>
        <v>N/A</v>
      </c>
      <c r="N138" s="315" t="str">
        <f t="shared" si="18"/>
        <v>Política Fortalecimiento Organizacional y Simplificación de Procesos _DIMENSIÓN Gestión con Valores para Resultados</v>
      </c>
      <c r="O138" s="315" t="str">
        <f>IF(E138="Producto",VLOOKUP(F138,'Plantilla publicacion'!$A$3:$Q$490,16,0),"N/A")</f>
        <v>N/A</v>
      </c>
      <c r="P138" s="315" t="str">
        <f>+'PAI 2025 GPS rempl2)'!O136</f>
        <v>Diseñar la solución (1. Anteproyecto (Alcance, estado del arte, metodología, métricas, cronograma, etc.) / Único entregable)</v>
      </c>
      <c r="Q138" s="315">
        <f>+'PAI 2025 GPS rempl2)'!P136</f>
        <v>0</v>
      </c>
      <c r="R138" s="315">
        <f>+'PAI 2025 GPS rempl2)'!Q136</f>
        <v>1</v>
      </c>
      <c r="S138" s="315" t="str">
        <f>+'PAI 2025 GPS rempl2)'!R136</f>
        <v>Númerica</v>
      </c>
      <c r="T138" s="316" t="str">
        <f>+'PAI 2025 GPS rempl2)'!S136</f>
        <v># de soportes presentados / 1 soportes a presentar</v>
      </c>
      <c r="U138" s="316">
        <f>+'PAI 2025 GPS rempl2)'!T136</f>
        <v>45779</v>
      </c>
      <c r="V138" s="315">
        <f>+'PAI 2025 GPS rempl2)'!U136</f>
        <v>45839</v>
      </c>
      <c r="W138" s="317" t="str">
        <f>+'PAI 2025 GPS rempl2)'!V136</f>
        <v>20-OFICINA DE TECNOLOGÍA E INFORMÁTICA</v>
      </c>
      <c r="XFD138" s="314"/>
    </row>
    <row r="139" spans="1:23 16384:16384" s="317" customFormat="1" ht="58.5" customHeight="1" x14ac:dyDescent="0.25">
      <c r="A139" s="314" t="s">
        <v>919</v>
      </c>
      <c r="B139" s="315" t="str">
        <f>VLOOKUP(A139,'Dimensión 3-Gestión con Valor'!$B$10:$B$379,1,0)</f>
        <v>7200.1.3</v>
      </c>
      <c r="C139" s="315" t="str">
        <f>+'PAI 2025 GPS rempl2)'!B137</f>
        <v>7200-DIRECCION DE HABEAS DATA</v>
      </c>
      <c r="D139" s="315">
        <f>+'PAI 2025 GPS rempl2)'!C137</f>
        <v>0</v>
      </c>
      <c r="E139" s="315" t="str">
        <f>+'PAI 2025 GPS rempl2)'!D137</f>
        <v>Actividad sin participación</v>
      </c>
      <c r="F139" s="315" t="str">
        <f>+'PAI 2025 GPS rempl2)'!E137</f>
        <v>7200.1.3</v>
      </c>
      <c r="G139" s="315" t="str">
        <f>+'PAI 2025 GPS rempl2)'!F137</f>
        <v>N/A</v>
      </c>
      <c r="H139" s="315">
        <f>VLOOKUP(A139,'Plantilla publicacion'!$A$3:$F$490,6,0)</f>
        <v>0</v>
      </c>
      <c r="I139" s="315">
        <f>VLOOKUP(F139,'Plantilla publicacion'!$A$3:$N$490,14,0)</f>
        <v>0</v>
      </c>
      <c r="J139" s="315">
        <f>VLOOKUP(F139,'Plantilla publicacion'!$A$3:$P$490,15,0)</f>
        <v>0</v>
      </c>
      <c r="K139" s="315" t="str">
        <f>+'PAI 2025 GPS rempl2)'!J137</f>
        <v>N/A</v>
      </c>
      <c r="L139" s="315" t="str">
        <f>+'PAI 2025 GPS rempl2)'!K137</f>
        <v>N/A</v>
      </c>
      <c r="M139" s="315" t="str">
        <f>+'PAI 2025 GPS rempl2)'!L137</f>
        <v>N/A</v>
      </c>
      <c r="N139" s="315" t="str">
        <f t="shared" si="18"/>
        <v>Política Fortalecimiento Organizacional y Simplificación de Procesos _DIMENSIÓN Gestión con Valores para Resultados</v>
      </c>
      <c r="O139" s="315" t="str">
        <f>IF(E139="Producto",VLOOKUP(F139,'Plantilla publicacion'!$A$3:$Q$490,16,0),"N/A")</f>
        <v>N/A</v>
      </c>
      <c r="P139" s="315" t="str">
        <f>+'PAI 2025 GPS rempl2)'!O137</f>
        <v>Planeación y gestión de la solución  (1. Reporte planeación de tareas, linea base de requerimientos (historias de usuario) y entregables  en la herramienta devops 2. plan de pruebas diseñado y registrado en la herramienta devops)</v>
      </c>
      <c r="Q139" s="315">
        <f>+'PAI 2025 GPS rempl2)'!P137</f>
        <v>0</v>
      </c>
      <c r="R139" s="315">
        <f>+'PAI 2025 GPS rempl2)'!Q137</f>
        <v>1</v>
      </c>
      <c r="S139" s="315" t="str">
        <f>+'PAI 2025 GPS rempl2)'!R137</f>
        <v>Númerica</v>
      </c>
      <c r="T139" s="316" t="str">
        <f>+'PAI 2025 GPS rempl2)'!S137</f>
        <v># de soportes presentados / 1 soportes a presentar</v>
      </c>
      <c r="U139" s="316">
        <f>+'PAI 2025 GPS rempl2)'!T137</f>
        <v>45839</v>
      </c>
      <c r="V139" s="315">
        <f>+'PAI 2025 GPS rempl2)'!U137</f>
        <v>45869</v>
      </c>
      <c r="W139" s="317" t="str">
        <f>+'PAI 2025 GPS rempl2)'!V137</f>
        <v>20-OFICINA DE TECNOLOGÍA E INFORMÁTICA</v>
      </c>
      <c r="XFD139" s="314"/>
    </row>
    <row r="140" spans="1:23 16384:16384" s="317" customFormat="1" ht="58.5" customHeight="1" x14ac:dyDescent="0.25">
      <c r="A140" s="314" t="s">
        <v>920</v>
      </c>
      <c r="B140" s="315" t="str">
        <f>VLOOKUP(A140,'Dimensión 3-Gestión con Valor'!$B$10:$B$379,1,0)</f>
        <v>7200.1.4</v>
      </c>
      <c r="C140" s="315" t="str">
        <f>+'PAI 2025 GPS rempl2)'!B138</f>
        <v>7200-DIRECCION DE HABEAS DATA</v>
      </c>
      <c r="D140" s="315">
        <f>+'PAI 2025 GPS rempl2)'!C138</f>
        <v>0</v>
      </c>
      <c r="E140" s="315" t="str">
        <f>+'PAI 2025 GPS rempl2)'!D138</f>
        <v>Actividad sin participación</v>
      </c>
      <c r="F140" s="315" t="str">
        <f>+'PAI 2025 GPS rempl2)'!E138</f>
        <v>7200.1.4</v>
      </c>
      <c r="G140" s="315" t="str">
        <f>+'PAI 2025 GPS rempl2)'!F138</f>
        <v>N/A</v>
      </c>
      <c r="H140" s="315">
        <f>VLOOKUP(A140,'Plantilla publicacion'!$A$3:$F$490,6,0)</f>
        <v>0</v>
      </c>
      <c r="I140" s="315">
        <f>VLOOKUP(F140,'Plantilla publicacion'!$A$3:$N$490,14,0)</f>
        <v>0</v>
      </c>
      <c r="J140" s="315">
        <f>VLOOKUP(F140,'Plantilla publicacion'!$A$3:$P$490,15,0)</f>
        <v>0</v>
      </c>
      <c r="K140" s="315" t="str">
        <f>+'PAI 2025 GPS rempl2)'!J138</f>
        <v>N/A</v>
      </c>
      <c r="L140" s="315" t="str">
        <f>+'PAI 2025 GPS rempl2)'!K138</f>
        <v>N/A</v>
      </c>
      <c r="M140" s="315" t="str">
        <f>+'PAI 2025 GPS rempl2)'!L138</f>
        <v>N/A</v>
      </c>
      <c r="N140" s="315" t="str">
        <f t="shared" si="18"/>
        <v>Política Fortalecimiento Organizacional y Simplificación de Procesos _DIMENSIÓN Gestión con Valores para Resultados</v>
      </c>
      <c r="O140" s="315" t="str">
        <f>IF(E140="Producto",VLOOKUP(F140,'Plantilla publicacion'!$A$3:$Q$490,16,0),"N/A")</f>
        <v>N/A</v>
      </c>
      <c r="P140" s="315" t="str">
        <f>+'PAI 2025 GPS rempl2)'!O138</f>
        <v>Desarrollo de la solución (1. Captura de pantalla del Código fuente registrado en devops / 2. Captura de pantalla  de casos de prueba ejecutados por desarrollo. 3. Informe de desarrollo )</v>
      </c>
      <c r="Q140" s="315">
        <f>+'PAI 2025 GPS rempl2)'!P138</f>
        <v>0</v>
      </c>
      <c r="R140" s="315">
        <f>+'PAI 2025 GPS rempl2)'!Q138</f>
        <v>1</v>
      </c>
      <c r="S140" s="315" t="str">
        <f>+'PAI 2025 GPS rempl2)'!R138</f>
        <v>Númerica</v>
      </c>
      <c r="T140" s="316" t="str">
        <f>+'PAI 2025 GPS rempl2)'!S138</f>
        <v># de soportes presentados / 1 soportes a presentar</v>
      </c>
      <c r="U140" s="316">
        <f>+'PAI 2025 GPS rempl2)'!T138</f>
        <v>45870</v>
      </c>
      <c r="V140" s="315">
        <f>+'PAI 2025 GPS rempl2)'!U138</f>
        <v>45960</v>
      </c>
      <c r="W140" s="317" t="str">
        <f>+'PAI 2025 GPS rempl2)'!V138</f>
        <v>20-OFICINA DE TECNOLOGÍA E INFORMÁTICA</v>
      </c>
      <c r="XFD140" s="314"/>
    </row>
    <row r="141" spans="1:23 16384:16384" ht="58.5" customHeight="1" x14ac:dyDescent="0.25">
      <c r="A141" s="196" t="s">
        <v>921</v>
      </c>
      <c r="B141" s="186" t="str">
        <f>VLOOKUP(A141,'Dimensión 3-Gestión con Valor'!$B$10:$B$379,1,0)</f>
        <v>7200.2</v>
      </c>
      <c r="C141" s="184" t="str">
        <f>+'PAI 2025 GPS rempl2)'!B139</f>
        <v>7200-DIRECCION DE HABEAS DATA</v>
      </c>
      <c r="D141" s="184">
        <f>+'PAI 2025 GPS rempl2)'!C139</f>
        <v>0</v>
      </c>
      <c r="E141" s="184" t="str">
        <f>+'PAI 2025 GPS rempl2)'!D139</f>
        <v>Producto</v>
      </c>
      <c r="F141" s="184" t="str">
        <f>+'PAI 2025 GPS rempl2)'!E139</f>
        <v>7200.2</v>
      </c>
      <c r="G141" s="184" t="str">
        <f>+'PAI 2025 GPS rempl2)'!F139</f>
        <v>Operativo</v>
      </c>
      <c r="H141" s="184" t="str">
        <f>VLOOKUP(A141,'Plantilla publicacion'!$A$3:$F$490,6,0)</f>
        <v>56-Fortalecer la gestión de la información, el conocimiento y la innovación para optimizar la capacidad institucional</v>
      </c>
      <c r="I141" s="184" t="str">
        <f>VLOOKUP(F141,'Plantilla publicacion'!$A$3:$N$490,14,0)</f>
        <v>102-Cumplimiento de productos del PAI asociados a Fortalecer la gestión de la información, el conocimiento y la innovación para optimizar la capacidad institucional</v>
      </c>
      <c r="J141" s="184" t="str">
        <f>VLOOKUP(F141,'Plantilla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1" s="184" t="str">
        <f>+'PAI 2025 GPS rempl2)'!J139</f>
        <v xml:space="preserve">PND - 5-31-5-b- Convergencia regional - Entidades públicas territoriales y nacionales fortalecidas </v>
      </c>
      <c r="L141" s="184" t="str">
        <f>+'PAI 2025 GPS rempl2)'!K139</f>
        <v>No</v>
      </c>
      <c r="M141" s="184" t="str">
        <f>+'PAI 2025 GPS rempl2)'!L139</f>
        <v>C-3503-0200-0012-20104c</v>
      </c>
      <c r="N141" s="184" t="str">
        <f>VLOOKUP(A141,'Plantilla publicacion'!$A$2:$E$491,5,0)</f>
        <v>Política Servicio al Ciudadano_DIMENSIÓN Gestión con Valores para Resultados</v>
      </c>
      <c r="O141" s="184">
        <f>IF(E141="Producto",VLOOKUP(F141,'Plantilla publicacion'!$A$3:$Q$490,16,0),"N/A")</f>
        <v>0</v>
      </c>
      <c r="P141" s="184" t="str">
        <f>+'PAI 2025 GPS rempl2)'!O139</f>
        <v>Monitoreos de verificación y cumplimiento respecto a las decisiones impartidas por la Dirección de Habeas Data relacionados con las malas prácticas y reincidencias al Régimen de Protección de Datos Personales por parte de los sujetos obligados, realizados. (informe)</v>
      </c>
      <c r="Q141" s="184">
        <f>+'PAI 2025 GPS rempl2)'!P139</f>
        <v>50</v>
      </c>
      <c r="R141" s="184">
        <f>+'PAI 2025 GPS rempl2)'!Q139</f>
        <v>2</v>
      </c>
      <c r="S141" s="184" t="str">
        <f>+'PAI 2025 GPS rempl2)'!R139</f>
        <v>Númerica</v>
      </c>
      <c r="T141" s="184" t="str">
        <f>+'PAI 2025 GPS rempl2)'!S139</f>
        <v># de Monitoreos realizados / 2 Monitoreos programados</v>
      </c>
      <c r="U141" s="185">
        <f>+'PAI 2025 GPS rempl2)'!T139</f>
        <v>45691</v>
      </c>
      <c r="V141" s="185">
        <f>+'PAI 2025 GPS rempl2)'!U139</f>
        <v>45989</v>
      </c>
      <c r="W141" s="184" t="str">
        <f>+'PAI 2025 GPS rempl2)'!V139</f>
        <v>7200-DIRECCION DE HABEAS DATA</v>
      </c>
    </row>
    <row r="142" spans="1:23 16384:16384" s="317" customFormat="1" ht="58.5" customHeight="1" x14ac:dyDescent="0.25">
      <c r="A142" s="314" t="s">
        <v>923</v>
      </c>
      <c r="B142" s="315" t="str">
        <f>VLOOKUP(A142,'Dimensión 3-Gestión con Valor'!$B$10:$B$379,1,0)</f>
        <v>7200.2.1</v>
      </c>
      <c r="C142" s="315" t="str">
        <f>+'PAI 2025 GPS rempl2)'!B140</f>
        <v>7200-DIRECCION DE HABEAS DATA</v>
      </c>
      <c r="D142" s="315">
        <f>+'PAI 2025 GPS rempl2)'!C140</f>
        <v>0</v>
      </c>
      <c r="E142" s="315" t="str">
        <f>+'PAI 2025 GPS rempl2)'!D140</f>
        <v>Actividad propia</v>
      </c>
      <c r="F142" s="315" t="str">
        <f>+'PAI 2025 GPS rempl2)'!E140</f>
        <v>7200.2.1</v>
      </c>
      <c r="G142" s="315" t="str">
        <f>+'PAI 2025 GPS rempl2)'!F140</f>
        <v>N/A</v>
      </c>
      <c r="H142" s="315">
        <f>VLOOKUP(A142,'Plantilla publicacion'!$A$3:$F$490,6,0)</f>
        <v>0</v>
      </c>
      <c r="I142" s="315">
        <f>VLOOKUP(F142,'Plantilla publicacion'!$A$3:$N$490,14,0)</f>
        <v>0</v>
      </c>
      <c r="J142" s="315">
        <f>VLOOKUP(F142,'Plantilla publicacion'!$A$3:$P$490,15,0)</f>
        <v>0</v>
      </c>
      <c r="K142" s="315" t="str">
        <f>+'PAI 2025 GPS rempl2)'!J140</f>
        <v>N/A</v>
      </c>
      <c r="L142" s="315" t="str">
        <f>+'PAI 2025 GPS rempl2)'!K140</f>
        <v>N/A</v>
      </c>
      <c r="M142" s="315" t="str">
        <f>+'PAI 2025 GPS rempl2)'!L140</f>
        <v>N/A</v>
      </c>
      <c r="N142" s="315" t="str">
        <f t="shared" ref="N142:N144" si="19">+N141</f>
        <v>Política Servicio al Ciudadano_DIMENSIÓN Gestión con Valores para Resultados</v>
      </c>
      <c r="O142" s="315" t="str">
        <f>IF(E142="Producto",VLOOKUP(F142,'Plantilla publicacion'!$A$3:$Q$490,16,0),"N/A")</f>
        <v>N/A</v>
      </c>
      <c r="P142" s="315" t="str">
        <f>+'PAI 2025 GPS rempl2)'!O140</f>
        <v>Realizar mesas de trabajo entre la Dirección de Habeas Data y la Dirección de Investigaciones para determinar el enfoque de cada monitoreo (Listado asistencia /único entregable)</v>
      </c>
      <c r="Q142" s="315">
        <f>+'PAI 2025 GPS rempl2)'!P140</f>
        <v>20</v>
      </c>
      <c r="R142" s="315">
        <f>+'PAI 2025 GPS rempl2)'!Q140</f>
        <v>2</v>
      </c>
      <c r="S142" s="315" t="str">
        <f>+'PAI 2025 GPS rempl2)'!R140</f>
        <v>Númerica</v>
      </c>
      <c r="T142" s="316" t="str">
        <f>+'PAI 2025 GPS rempl2)'!S140</f>
        <v># de Mesas de trabajo realizadas / 2 Mesas de trabajo a realizar</v>
      </c>
      <c r="U142" s="316">
        <f>+'PAI 2025 GPS rempl2)'!T140</f>
        <v>45691</v>
      </c>
      <c r="V142" s="315">
        <f>+'PAI 2025 GPS rempl2)'!U140</f>
        <v>45842</v>
      </c>
      <c r="W142" s="317" t="str">
        <f>+'PAI 2025 GPS rempl2)'!V140</f>
        <v>7200-DIRECCION DE HABEAS DATA</v>
      </c>
      <c r="XFD142" s="314"/>
    </row>
    <row r="143" spans="1:23 16384:16384" s="317" customFormat="1" ht="58.5" customHeight="1" x14ac:dyDescent="0.25">
      <c r="A143" s="314" t="s">
        <v>925</v>
      </c>
      <c r="B143" s="315" t="str">
        <f>VLOOKUP(A143,'Dimensión 3-Gestión con Valor'!$B$10:$B$379,1,0)</f>
        <v>7200.2.2</v>
      </c>
      <c r="C143" s="315" t="str">
        <f>+'PAI 2025 GPS rempl2)'!B141</f>
        <v>7200-DIRECCION DE HABEAS DATA</v>
      </c>
      <c r="D143" s="315">
        <f>+'PAI 2025 GPS rempl2)'!C141</f>
        <v>0</v>
      </c>
      <c r="E143" s="315" t="str">
        <f>+'PAI 2025 GPS rempl2)'!D141</f>
        <v>Actividad propia</v>
      </c>
      <c r="F143" s="315" t="str">
        <f>+'PAI 2025 GPS rempl2)'!E141</f>
        <v>7200.2.2</v>
      </c>
      <c r="G143" s="315" t="str">
        <f>+'PAI 2025 GPS rempl2)'!F141</f>
        <v>N/A</v>
      </c>
      <c r="H143" s="315">
        <f>VLOOKUP(A143,'Plantilla publicacion'!$A$3:$F$490,6,0)</f>
        <v>0</v>
      </c>
      <c r="I143" s="315">
        <f>VLOOKUP(F143,'Plantilla publicacion'!$A$3:$N$490,14,0)</f>
        <v>0</v>
      </c>
      <c r="J143" s="315">
        <f>VLOOKUP(F143,'Plantilla publicacion'!$A$3:$P$490,15,0)</f>
        <v>0</v>
      </c>
      <c r="K143" s="315" t="str">
        <f>+'PAI 2025 GPS rempl2)'!J141</f>
        <v>N/A</v>
      </c>
      <c r="L143" s="315" t="str">
        <f>+'PAI 2025 GPS rempl2)'!K141</f>
        <v>N/A</v>
      </c>
      <c r="M143" s="315" t="str">
        <f>+'PAI 2025 GPS rempl2)'!L141</f>
        <v>N/A</v>
      </c>
      <c r="N143" s="315" t="str">
        <f t="shared" si="19"/>
        <v>Política Servicio al Ciudadano_DIMENSIÓN Gestión con Valores para Resultados</v>
      </c>
      <c r="O143" s="315" t="str">
        <f>IF(E143="Producto",VLOOKUP(F143,'Plantilla publicacion'!$A$3:$Q$490,16,0),"N/A")</f>
        <v>N/A</v>
      </c>
      <c r="P143" s="315" t="str">
        <f>+'PAI 2025 GPS rempl2)'!O141</f>
        <v>Realizar informe respecto de las órdenes impartidas, de la ley 1266 de 2008. (Documento respecto de la ley 1266 de 2008/único entregable)</v>
      </c>
      <c r="Q143" s="315">
        <f>+'PAI 2025 GPS rempl2)'!P141</f>
        <v>40</v>
      </c>
      <c r="R143" s="315">
        <f>+'PAI 2025 GPS rempl2)'!Q141</f>
        <v>1</v>
      </c>
      <c r="S143" s="315" t="str">
        <f>+'PAI 2025 GPS rempl2)'!R141</f>
        <v>Númerica</v>
      </c>
      <c r="T143" s="316" t="str">
        <f>+'PAI 2025 GPS rempl2)'!S141</f>
        <v># de Monitoreos realizados / 1 Monitoreos programados</v>
      </c>
      <c r="U143" s="316">
        <f>+'PAI 2025 GPS rempl2)'!T141</f>
        <v>45720</v>
      </c>
      <c r="V143" s="315">
        <f>+'PAI 2025 GPS rempl2)'!U141</f>
        <v>45835</v>
      </c>
      <c r="W143" s="317" t="str">
        <f>+'PAI 2025 GPS rempl2)'!V141</f>
        <v>7200-DIRECCION DE HABEAS DATA</v>
      </c>
      <c r="XFD143" s="314"/>
    </row>
    <row r="144" spans="1:23 16384:16384" s="317" customFormat="1" ht="58.5" customHeight="1" x14ac:dyDescent="0.25">
      <c r="A144" s="314" t="s">
        <v>927</v>
      </c>
      <c r="B144" s="315" t="str">
        <f>VLOOKUP(A144,'Dimensión 3-Gestión con Valor'!$B$10:$B$379,1,0)</f>
        <v>7200.2.3</v>
      </c>
      <c r="C144" s="315" t="str">
        <f>+'PAI 2025 GPS rempl2)'!B142</f>
        <v>7200-DIRECCION DE HABEAS DATA</v>
      </c>
      <c r="D144" s="315">
        <f>+'PAI 2025 GPS rempl2)'!C142</f>
        <v>0</v>
      </c>
      <c r="E144" s="315" t="str">
        <f>+'PAI 2025 GPS rempl2)'!D142</f>
        <v>Actividad propia</v>
      </c>
      <c r="F144" s="315" t="str">
        <f>+'PAI 2025 GPS rempl2)'!E142</f>
        <v>7200.2.3</v>
      </c>
      <c r="G144" s="315" t="str">
        <f>+'PAI 2025 GPS rempl2)'!F142</f>
        <v>N/A</v>
      </c>
      <c r="H144" s="315">
        <f>VLOOKUP(A144,'Plantilla publicacion'!$A$3:$F$490,6,0)</f>
        <v>0</v>
      </c>
      <c r="I144" s="315">
        <f>VLOOKUP(F144,'Plantilla publicacion'!$A$3:$N$490,14,0)</f>
        <v>0</v>
      </c>
      <c r="J144" s="315">
        <f>VLOOKUP(F144,'Plantilla publicacion'!$A$3:$P$490,15,0)</f>
        <v>0</v>
      </c>
      <c r="K144" s="315" t="str">
        <f>+'PAI 2025 GPS rempl2)'!J142</f>
        <v>N/A</v>
      </c>
      <c r="L144" s="315" t="str">
        <f>+'PAI 2025 GPS rempl2)'!K142</f>
        <v>N/A</v>
      </c>
      <c r="M144" s="315" t="str">
        <f>+'PAI 2025 GPS rempl2)'!L142</f>
        <v>N/A</v>
      </c>
      <c r="N144" s="315" t="str">
        <f t="shared" si="19"/>
        <v>Política Servicio al Ciudadano_DIMENSIÓN Gestión con Valores para Resultados</v>
      </c>
      <c r="O144" s="315" t="str">
        <f>IF(E144="Producto",VLOOKUP(F144,'Plantilla publicacion'!$A$3:$Q$490,16,0),"N/A")</f>
        <v>N/A</v>
      </c>
      <c r="P144" s="315" t="str">
        <f>+'PAI 2025 GPS rempl2)'!O142</f>
        <v>Realizar informe respecto de las órdenes impartidas, de la ley 1581 de 2012  (Documento respecto de la ley 1581 de 2012/único entregable)</v>
      </c>
      <c r="Q144" s="315">
        <f>+'PAI 2025 GPS rempl2)'!P142</f>
        <v>40</v>
      </c>
      <c r="R144" s="315">
        <f>+'PAI 2025 GPS rempl2)'!Q142</f>
        <v>1</v>
      </c>
      <c r="S144" s="315" t="str">
        <f>+'PAI 2025 GPS rempl2)'!R142</f>
        <v>Númerica</v>
      </c>
      <c r="T144" s="316" t="str">
        <f>+'PAI 2025 GPS rempl2)'!S142</f>
        <v># de Monitoreos realizados / 1 Monitoreos programados</v>
      </c>
      <c r="U144" s="316">
        <f>+'PAI 2025 GPS rempl2)'!T142</f>
        <v>45839</v>
      </c>
      <c r="V144" s="315">
        <f>+'PAI 2025 GPS rempl2)'!U142</f>
        <v>45989</v>
      </c>
      <c r="W144" s="317" t="str">
        <f>+'PAI 2025 GPS rempl2)'!V142</f>
        <v>7200-DIRECCION DE HABEAS DATA</v>
      </c>
      <c r="XFD144" s="314"/>
    </row>
    <row r="145" spans="1:23 16384:16384" ht="58.5" customHeight="1" x14ac:dyDescent="0.25">
      <c r="A145" s="196" t="s">
        <v>977</v>
      </c>
      <c r="B145" s="186" t="str">
        <f>VLOOKUP(A145,'Dimensión 3-Gestión con Valor'!$B$10:$B$379,1,0)</f>
        <v>3200.1</v>
      </c>
      <c r="C145" s="184" t="str">
        <f>+'PAI 2025 GPS rempl2)'!B143</f>
        <v>3200-DIRECCIÓN DE INVESTIGACIONES DE PROTECCIÓN DE USUARIOS DE SERVICIOS DE COMUNICACIONES</v>
      </c>
      <c r="D145" s="184">
        <f>+'PAI 2025 GPS rempl2)'!C143</f>
        <v>0</v>
      </c>
      <c r="E145" s="184" t="str">
        <f>+'PAI 2025 GPS rempl2)'!D143</f>
        <v>Producto</v>
      </c>
      <c r="F145" s="184" t="str">
        <f>+'PAI 2025 GPS rempl2)'!E143</f>
        <v>3200.1</v>
      </c>
      <c r="G145" s="184" t="str">
        <f>+'PAI 2025 GPS rempl2)'!F143</f>
        <v>Innovador</v>
      </c>
      <c r="H145" s="184" t="str">
        <f>VLOOKUP(A145,'Plantilla publicacion'!$A$3:$F$490,6,0)</f>
        <v>56-Fortalecer la gestión de la información, el conocimiento y la innovación para optimizar la capacidad institucional</v>
      </c>
      <c r="I145" s="184" t="str">
        <f>VLOOKUP(F145,'Plantilla publicacion'!$A$3:$N$490,14,0)</f>
        <v>102-Cumplimiento de productos del PAI asociados a Fortalecer la gestión de la información, el conocimiento y la innovación para optimizar la capacidad institucional</v>
      </c>
      <c r="J145" s="184" t="str">
        <f>VLOOKUP(F145,'Plantilla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5" s="184" t="str">
        <f>+'PAI 2025 GPS rempl2)'!J143</f>
        <v xml:space="preserve">PND - 5-31-5-b- Convergencia regional - Entidades públicas territoriales y nacionales fortalecidas </v>
      </c>
      <c r="L145" s="184" t="str">
        <f>+'PAI 2025 GPS rempl2)'!K143</f>
        <v>No</v>
      </c>
      <c r="M145" s="184" t="str">
        <f>+'PAI 2025 GPS rempl2)'!L143</f>
        <v>FUNCIONAMIENTO</v>
      </c>
      <c r="N145" s="184" t="str">
        <f>VLOOKUP(A145,'Plantilla publicacion'!$A$2:$E$491,5,0)</f>
        <v>Política Servicio al Ciudadano_DIMENSIÓN Gestión con Valores para Resultados</v>
      </c>
      <c r="O145" s="184" t="str">
        <f>IF(E145="Producto",VLOOKUP(F145,'Plantilla publicacion'!$A$3:$Q$490,16,0),"N/A")</f>
        <v>PND_8_Fortalecer las capacidades y conocimiento sobre derechos y deberes de las relaciones de consumo / PND_9_Ampliar los instrumentos de prevención</v>
      </c>
      <c r="P145" s="184" t="str">
        <f>+'PAI 2025 GPS rempl2)'!O143</f>
        <v>Capacitaciones externas de acompañamiento a los operadores comunitarios respecto del Régimen diferencial de protección de usuarios, realizadas (Soportes de desarrollo de capacitaciones (Presentación  y/o listas asistencia  y/o fotos)</v>
      </c>
      <c r="Q145" s="184">
        <f>+'PAI 2025 GPS rempl2)'!P143</f>
        <v>50</v>
      </c>
      <c r="R145" s="184">
        <f>+'PAI 2025 GPS rempl2)'!Q143</f>
        <v>10</v>
      </c>
      <c r="S145" s="184" t="str">
        <f>+'PAI 2025 GPS rempl2)'!R143</f>
        <v>Númerica</v>
      </c>
      <c r="T145" s="184" t="str">
        <f>+'PAI 2025 GPS rempl2)'!S143</f>
        <v># de Jornadas realizadas / 10 Jornadas a realizar</v>
      </c>
      <c r="U145" s="185">
        <f>+'PAI 2025 GPS rempl2)'!T143</f>
        <v>45672</v>
      </c>
      <c r="V145" s="185">
        <f>+'PAI 2025 GPS rempl2)'!U143</f>
        <v>46006</v>
      </c>
      <c r="W145" s="184" t="str">
        <f>+'PAI 2025 GPS rempl2)'!V143</f>
        <v>3200-DIRECCIÓN DE INVESTIGACIONES DE PROTECCIÓN DE USUARIOS DE SERVICIOS DE COMUNICACIONES</v>
      </c>
    </row>
    <row r="146" spans="1:23 16384:16384" s="317" customFormat="1" ht="58.5" customHeight="1" x14ac:dyDescent="0.25">
      <c r="A146" s="314" t="s">
        <v>980</v>
      </c>
      <c r="B146" s="315" t="str">
        <f>VLOOKUP(A146,'Dimensión 3-Gestión con Valor'!$B$10:$B$379,1,0)</f>
        <v>3200.1.1</v>
      </c>
      <c r="C146" s="315" t="str">
        <f>+'PAI 2025 GPS rempl2)'!B144</f>
        <v>3200-DIRECCIÓN DE INVESTIGACIONES DE PROTECCIÓN DE USUARIOS DE SERVICIOS DE COMUNICACIONES</v>
      </c>
      <c r="D146" s="315">
        <f>+'PAI 2025 GPS rempl2)'!C144</f>
        <v>0</v>
      </c>
      <c r="E146" s="315" t="str">
        <f>+'PAI 2025 GPS rempl2)'!D144</f>
        <v>Actividad propia</v>
      </c>
      <c r="F146" s="315" t="str">
        <f>+'PAI 2025 GPS rempl2)'!E144</f>
        <v>3200.1.1</v>
      </c>
      <c r="G146" s="315" t="str">
        <f>+'PAI 2025 GPS rempl2)'!F144</f>
        <v>N/A</v>
      </c>
      <c r="H146" s="315">
        <f>VLOOKUP(A146,'Plantilla publicacion'!$A$3:$F$490,6,0)</f>
        <v>0</v>
      </c>
      <c r="I146" s="315">
        <f>VLOOKUP(F146,'Plantilla publicacion'!$A$3:$N$490,14,0)</f>
        <v>0</v>
      </c>
      <c r="J146" s="315">
        <f>VLOOKUP(F146,'Plantilla publicacion'!$A$3:$P$490,15,0)</f>
        <v>0</v>
      </c>
      <c r="K146" s="315" t="str">
        <f>+'PAI 2025 GPS rempl2)'!J144</f>
        <v>N/A</v>
      </c>
      <c r="L146" s="315" t="str">
        <f>+'PAI 2025 GPS rempl2)'!K144</f>
        <v>N/A</v>
      </c>
      <c r="M146" s="315" t="str">
        <f>+'PAI 2025 GPS rempl2)'!L144</f>
        <v>N/A</v>
      </c>
      <c r="N146" s="315" t="str">
        <f t="shared" ref="N146:N147" si="20">+N145</f>
        <v>Política Servicio al Ciudadano_DIMENSIÓN Gestión con Valores para Resultados</v>
      </c>
      <c r="O146" s="315" t="str">
        <f>IF(E146="Producto",VLOOKUP(F146,'Plantilla publicacion'!$A$3:$Q$490,16,0),"N/A")</f>
        <v>N/A</v>
      </c>
      <c r="P146" s="315" t="str">
        <f>+'PAI 2025 GPS rempl2)'!O144</f>
        <v>Definir el plan de trabajo de las capacitaciones a realizar (Temas y lugares donde se realizarán las capacitaciones) (Acta de reunión)</v>
      </c>
      <c r="Q146" s="315">
        <f>+'PAI 2025 GPS rempl2)'!P144</f>
        <v>50</v>
      </c>
      <c r="R146" s="315">
        <f>+'PAI 2025 GPS rempl2)'!Q144</f>
        <v>1</v>
      </c>
      <c r="S146" s="315" t="str">
        <f>+'PAI 2025 GPS rempl2)'!R144</f>
        <v>Númerica</v>
      </c>
      <c r="T146" s="316" t="str">
        <f>+'PAI 2025 GPS rempl2)'!S144</f>
        <v># de Reunión realizada / 1 Reuniones a realizar</v>
      </c>
      <c r="U146" s="316">
        <f>+'PAI 2025 GPS rempl2)'!T144</f>
        <v>45672</v>
      </c>
      <c r="V146" s="315">
        <f>+'PAI 2025 GPS rempl2)'!U144</f>
        <v>45702</v>
      </c>
      <c r="W146" s="317" t="str">
        <f>+'PAI 2025 GPS rempl2)'!V144</f>
        <v>3200-DIRECCIÓN DE INVESTIGACIONES DE PROTECCIÓN DE USUARIOS DE SERVICIOS DE COMUNICACIONES</v>
      </c>
      <c r="XFD146" s="314"/>
    </row>
    <row r="147" spans="1:23 16384:16384" s="317" customFormat="1" ht="58.5" customHeight="1" x14ac:dyDescent="0.25">
      <c r="A147" s="314" t="s">
        <v>982</v>
      </c>
      <c r="B147" s="315" t="str">
        <f>VLOOKUP(A147,'Dimensión 3-Gestión con Valor'!$B$10:$B$379,1,0)</f>
        <v>3200.1.2</v>
      </c>
      <c r="C147" s="315" t="str">
        <f>+'PAI 2025 GPS rempl2)'!B145</f>
        <v>3200-DIRECCIÓN DE INVESTIGACIONES DE PROTECCIÓN DE USUARIOS DE SERVICIOS DE COMUNICACIONES</v>
      </c>
      <c r="D147" s="315">
        <f>+'PAI 2025 GPS rempl2)'!C145</f>
        <v>0</v>
      </c>
      <c r="E147" s="315" t="str">
        <f>+'PAI 2025 GPS rempl2)'!D145</f>
        <v>Actividad propia</v>
      </c>
      <c r="F147" s="315" t="str">
        <f>+'PAI 2025 GPS rempl2)'!E145</f>
        <v>3200.1.2</v>
      </c>
      <c r="G147" s="315" t="str">
        <f>+'PAI 2025 GPS rempl2)'!F145</f>
        <v>N/A</v>
      </c>
      <c r="H147" s="315">
        <f>VLOOKUP(A147,'Plantilla publicacion'!$A$3:$F$490,6,0)</f>
        <v>0</v>
      </c>
      <c r="I147" s="315">
        <f>VLOOKUP(F147,'Plantilla publicacion'!$A$3:$N$490,14,0)</f>
        <v>0</v>
      </c>
      <c r="J147" s="315">
        <f>VLOOKUP(F147,'Plantilla publicacion'!$A$3:$P$490,15,0)</f>
        <v>0</v>
      </c>
      <c r="K147" s="315" t="str">
        <f>+'PAI 2025 GPS rempl2)'!J145</f>
        <v>N/A</v>
      </c>
      <c r="L147" s="315" t="str">
        <f>+'PAI 2025 GPS rempl2)'!K145</f>
        <v>N/A</v>
      </c>
      <c r="M147" s="315" t="str">
        <f>+'PAI 2025 GPS rempl2)'!L145</f>
        <v>N/A</v>
      </c>
      <c r="N147" s="315" t="str">
        <f t="shared" si="20"/>
        <v>Política Servicio al Ciudadano_DIMENSIÓN Gestión con Valores para Resultados</v>
      </c>
      <c r="O147" s="315" t="str">
        <f>IF(E147="Producto",VLOOKUP(F147,'Plantilla publicacion'!$A$3:$Q$490,16,0),"N/A")</f>
        <v>N/A</v>
      </c>
      <c r="P147" s="315" t="str">
        <f>+'PAI 2025 GPS rempl2)'!O145</f>
        <v>Realizar las jornadas de capacitación (Soportes de desarrollo de capacitaciones (Presentación  y/o listas asistencia  y/o fotos)</v>
      </c>
      <c r="Q147" s="315">
        <f>+'PAI 2025 GPS rempl2)'!P145</f>
        <v>50</v>
      </c>
      <c r="R147" s="315">
        <f>+'PAI 2025 GPS rempl2)'!Q145</f>
        <v>10</v>
      </c>
      <c r="S147" s="315" t="str">
        <f>+'PAI 2025 GPS rempl2)'!R145</f>
        <v>Númerica</v>
      </c>
      <c r="T147" s="316" t="str">
        <f>+'PAI 2025 GPS rempl2)'!S145</f>
        <v># de Jornadas realizadas / 10 Jornadas a realizar</v>
      </c>
      <c r="U147" s="316">
        <f>+'PAI 2025 GPS rempl2)'!T145</f>
        <v>45705</v>
      </c>
      <c r="V147" s="315">
        <f>+'PAI 2025 GPS rempl2)'!U145</f>
        <v>46006</v>
      </c>
      <c r="W147" s="317" t="str">
        <f>+'PAI 2025 GPS rempl2)'!V145</f>
        <v>3200-DIRECCIÓN DE INVESTIGACIONES DE PROTECCIÓN DE USUARIOS DE SERVICIOS DE COMUNICACIONES</v>
      </c>
      <c r="XFD147" s="314"/>
    </row>
    <row r="148" spans="1:23 16384:16384" ht="58.5" customHeight="1" x14ac:dyDescent="0.25">
      <c r="A148" s="196" t="s">
        <v>983</v>
      </c>
      <c r="B148" s="186" t="str">
        <f>VLOOKUP(A148,'Dimensión 3-Gestión con Valor'!$B$10:$B$379,1,0)</f>
        <v>3200.2</v>
      </c>
      <c r="C148" s="184" t="str">
        <f>+'PAI 2025 GPS rempl2)'!B146</f>
        <v>3200-DIRECCIÓN DE INVESTIGACIONES DE PROTECCIÓN DE USUARIOS DE SERVICIOS DE COMUNICACIONES</v>
      </c>
      <c r="D148" s="184">
        <f>+'PAI 2025 GPS rempl2)'!C146</f>
        <v>0</v>
      </c>
      <c r="E148" s="184" t="str">
        <f>+'PAI 2025 GPS rempl2)'!D146</f>
        <v>Producto</v>
      </c>
      <c r="F148" s="184" t="str">
        <f>+'PAI 2025 GPS rempl2)'!E146</f>
        <v>3200.2</v>
      </c>
      <c r="G148" s="184" t="str">
        <f>+'PAI 2025 GPS rempl2)'!F146</f>
        <v>Operativo</v>
      </c>
      <c r="H148" s="184" t="str">
        <f>VLOOKUP(A148,'Plantilla publicacion'!$A$3:$F$490,6,0)</f>
        <v>81-Mejorar la oportunidad en la atención de trámites y servicios.</v>
      </c>
      <c r="I148" s="184" t="str">
        <f>VLOOKUP(F148,'Plantilla publicacion'!$A$3:$N$490,14,0)</f>
        <v>138-Avance promedio de cumplimiento de productos asociados a mejorar la oportunidad en la atención de trámites y servicios.</v>
      </c>
      <c r="J148" s="184" t="str">
        <f>VLOOKUP(F148,'Plantilla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8" s="184" t="str">
        <f>+'PAI 2025 GPS rempl2)'!J146</f>
        <v xml:space="preserve">PND - 5-31-5-b- Convergencia regional - Entidades públicas territoriales y nacionales fortalecidas </v>
      </c>
      <c r="L148" s="184" t="str">
        <f>+'PAI 2025 GPS rempl2)'!K146</f>
        <v>No</v>
      </c>
      <c r="M148" s="184" t="str">
        <f>+'PAI 2025 GPS rempl2)'!L146</f>
        <v>FUNCIONAMIENTO</v>
      </c>
      <c r="N148" s="184" t="str">
        <f>VLOOKUP(A148,'Plantilla publicacion'!$A$2:$E$491,5,0)</f>
        <v>Política Servicio al Ciudadano_DIMENSIÓN Gestión con Valores para Resultados</v>
      </c>
      <c r="O148" s="184">
        <f>IF(E148="Producto",VLOOKUP(F148,'Plantilla publicacion'!$A$3:$Q$490,16,0),"N/A")</f>
        <v>0</v>
      </c>
      <c r="P148" s="184" t="str">
        <f>+'PAI 2025 GPS rempl2)'!O146</f>
        <v>Recursos de reposición decididos en 6 meses o menos ( Listado definitivo realizado).</v>
      </c>
      <c r="Q148" s="184">
        <f>+'PAI 2025 GPS rempl2)'!P146</f>
        <v>50</v>
      </c>
      <c r="R148" s="184">
        <f>+'PAI 2025 GPS rempl2)'!Q146</f>
        <v>80</v>
      </c>
      <c r="S148" s="184" t="str">
        <f>+'PAI 2025 GPS rempl2)'!R146</f>
        <v>Porcentual</v>
      </c>
      <c r="T148" s="184" t="str">
        <f>+'PAI 2025 GPS rempl2)'!S146</f>
        <v>% de Listado Total recursos periodo / 80% de Listado recursos tramitados en menos de 6 meses</v>
      </c>
      <c r="U148" s="185">
        <f>+'PAI 2025 GPS rempl2)'!T146</f>
        <v>45659</v>
      </c>
      <c r="V148" s="185">
        <f>+'PAI 2025 GPS rempl2)'!U146</f>
        <v>46021</v>
      </c>
      <c r="W148" s="184" t="str">
        <f>+'PAI 2025 GPS rempl2)'!V146</f>
        <v>3200-DIRECCIÓN DE INVESTIGACIONES DE PROTECCIÓN DE USUARIOS DE SERVICIOS DE COMUNICACIONES</v>
      </c>
    </row>
    <row r="149" spans="1:23 16384:16384" s="317" customFormat="1" ht="58.5" customHeight="1" x14ac:dyDescent="0.25">
      <c r="A149" s="314" t="s">
        <v>985</v>
      </c>
      <c r="B149" s="315" t="str">
        <f>VLOOKUP(A149,'Dimensión 3-Gestión con Valor'!$B$10:$B$379,1,0)</f>
        <v>3200.2.1</v>
      </c>
      <c r="C149" s="315" t="str">
        <f>+'PAI 2025 GPS rempl2)'!B147</f>
        <v>3200-DIRECCIÓN DE INVESTIGACIONES DE PROTECCIÓN DE USUARIOS DE SERVICIOS DE COMUNICACIONES</v>
      </c>
      <c r="D149" s="315">
        <f>+'PAI 2025 GPS rempl2)'!C147</f>
        <v>0</v>
      </c>
      <c r="E149" s="315" t="str">
        <f>+'PAI 2025 GPS rempl2)'!D147</f>
        <v>Actividad propia</v>
      </c>
      <c r="F149" s="315" t="str">
        <f>+'PAI 2025 GPS rempl2)'!E147</f>
        <v>3200.2.1</v>
      </c>
      <c r="G149" s="315" t="str">
        <f>+'PAI 2025 GPS rempl2)'!F147</f>
        <v>N/A</v>
      </c>
      <c r="H149" s="315">
        <f>VLOOKUP(A149,'Plantilla publicacion'!$A$3:$F$490,6,0)</f>
        <v>0</v>
      </c>
      <c r="I149" s="315">
        <f>VLOOKUP(F149,'Plantilla publicacion'!$A$3:$N$490,14,0)</f>
        <v>0</v>
      </c>
      <c r="J149" s="315">
        <f>VLOOKUP(F149,'Plantilla publicacion'!$A$3:$P$490,15,0)</f>
        <v>0</v>
      </c>
      <c r="K149" s="315" t="str">
        <f>+'PAI 2025 GPS rempl2)'!J147</f>
        <v>N/A</v>
      </c>
      <c r="L149" s="315" t="str">
        <f>+'PAI 2025 GPS rempl2)'!K147</f>
        <v>N/A</v>
      </c>
      <c r="M149" s="315" t="str">
        <f>+'PAI 2025 GPS rempl2)'!L147</f>
        <v>N/A</v>
      </c>
      <c r="N149" s="315" t="str">
        <f t="shared" ref="N149:N151" si="21">+N148</f>
        <v>Política Servicio al Ciudadano_DIMENSIÓN Gestión con Valores para Resultados</v>
      </c>
      <c r="O149" s="315" t="str">
        <f>IF(E149="Producto",VLOOKUP(F149,'Plantilla publicacion'!$A$3:$Q$490,16,0),"N/A")</f>
        <v>N/A</v>
      </c>
      <c r="P149" s="315" t="str">
        <f>+'PAI 2025 GPS rempl2)'!O147</f>
        <v>Realizar un inventario que identifique los recursos de reposición radicados entre el 15 de agosto de 2024 y el 15 de enero de 2025, incluyendo la información necesaria para verificar su cumplimiento (Listado con celdas definidas)</v>
      </c>
      <c r="Q149" s="315">
        <f>+'PAI 2025 GPS rempl2)'!P147</f>
        <v>25</v>
      </c>
      <c r="R149" s="315">
        <f>+'PAI 2025 GPS rempl2)'!Q147</f>
        <v>1</v>
      </c>
      <c r="S149" s="315" t="str">
        <f>+'PAI 2025 GPS rempl2)'!R147</f>
        <v>Númerica</v>
      </c>
      <c r="T149" s="316" t="str">
        <f>+'PAI 2025 GPS rempl2)'!S147</f>
        <v># de Listado realizado / 1 Listado a realizar</v>
      </c>
      <c r="U149" s="316">
        <f>+'PAI 2025 GPS rempl2)'!T147</f>
        <v>45659</v>
      </c>
      <c r="V149" s="315">
        <f>+'PAI 2025 GPS rempl2)'!U147</f>
        <v>45730</v>
      </c>
      <c r="W149" s="317" t="str">
        <f>+'PAI 2025 GPS rempl2)'!V147</f>
        <v>3200-DIRECCIÓN DE INVESTIGACIONES DE PROTECCIÓN DE USUARIOS DE SERVICIOS DE COMUNICACIONES</v>
      </c>
      <c r="XFD149" s="314"/>
    </row>
    <row r="150" spans="1:23 16384:16384" s="317" customFormat="1" ht="58.5" customHeight="1" x14ac:dyDescent="0.25">
      <c r="A150" s="314" t="s">
        <v>987</v>
      </c>
      <c r="B150" s="315" t="str">
        <f>VLOOKUP(A150,'Dimensión 3-Gestión con Valor'!$B$10:$B$379,1,0)</f>
        <v>3200.2.2</v>
      </c>
      <c r="C150" s="315" t="str">
        <f>+'PAI 2025 GPS rempl2)'!B148</f>
        <v>3200-DIRECCIÓN DE INVESTIGACIONES DE PROTECCIÓN DE USUARIOS DE SERVICIOS DE COMUNICACIONES</v>
      </c>
      <c r="D150" s="315">
        <f>+'PAI 2025 GPS rempl2)'!C148</f>
        <v>0</v>
      </c>
      <c r="E150" s="315" t="str">
        <f>+'PAI 2025 GPS rempl2)'!D148</f>
        <v>Actividad propia</v>
      </c>
      <c r="F150" s="315" t="str">
        <f>+'PAI 2025 GPS rempl2)'!E148</f>
        <v>3200.2.2</v>
      </c>
      <c r="G150" s="315" t="str">
        <f>+'PAI 2025 GPS rempl2)'!F148</f>
        <v>N/A</v>
      </c>
      <c r="H150" s="315">
        <f>VLOOKUP(A150,'Plantilla publicacion'!$A$3:$F$490,6,0)</f>
        <v>0</v>
      </c>
      <c r="I150" s="315">
        <f>VLOOKUP(F150,'Plantilla publicacion'!$A$3:$N$490,14,0)</f>
        <v>0</v>
      </c>
      <c r="J150" s="315">
        <f>VLOOKUP(F150,'Plantilla publicacion'!$A$3:$P$490,15,0)</f>
        <v>0</v>
      </c>
      <c r="K150" s="315" t="str">
        <f>+'PAI 2025 GPS rempl2)'!J148</f>
        <v>N/A</v>
      </c>
      <c r="L150" s="315" t="str">
        <f>+'PAI 2025 GPS rempl2)'!K148</f>
        <v>N/A</v>
      </c>
      <c r="M150" s="315" t="str">
        <f>+'PAI 2025 GPS rempl2)'!L148</f>
        <v>N/A</v>
      </c>
      <c r="N150" s="315" t="str">
        <f t="shared" si="21"/>
        <v>Política Servicio al Ciudadano_DIMENSIÓN Gestión con Valores para Resultados</v>
      </c>
      <c r="O150" s="315" t="str">
        <f>IF(E150="Producto",VLOOKUP(F150,'Plantilla publicacion'!$A$3:$Q$490,16,0),"N/A")</f>
        <v>N/A</v>
      </c>
      <c r="P150" s="315" t="str">
        <f>+'PAI 2025 GPS rempl2)'!O148</f>
        <v>Actualizar periodicamente el listado, incorporando los recursos de reposición ingresados desde el 15 de enero hasta el 30 de junio de 2025.  (Listado)</v>
      </c>
      <c r="Q150" s="315">
        <f>+'PAI 2025 GPS rempl2)'!P148</f>
        <v>25</v>
      </c>
      <c r="R150" s="315">
        <f>+'PAI 2025 GPS rempl2)'!Q148</f>
        <v>1</v>
      </c>
      <c r="S150" s="315" t="str">
        <f>+'PAI 2025 GPS rempl2)'!R148</f>
        <v>Númerica</v>
      </c>
      <c r="T150" s="316" t="str">
        <f>+'PAI 2025 GPS rempl2)'!S148</f>
        <v># de Listado realizado / 1 Listado a realizar</v>
      </c>
      <c r="U150" s="316">
        <f>+'PAI 2025 GPS rempl2)'!T148</f>
        <v>45659</v>
      </c>
      <c r="V150" s="315">
        <f>+'PAI 2025 GPS rempl2)'!U148</f>
        <v>45853</v>
      </c>
      <c r="W150" s="317" t="str">
        <f>+'PAI 2025 GPS rempl2)'!V148</f>
        <v>3200-DIRECCIÓN DE INVESTIGACIONES DE PROTECCIÓN DE USUARIOS DE SERVICIOS DE COMUNICACIONES</v>
      </c>
      <c r="XFD150" s="314"/>
    </row>
    <row r="151" spans="1:23 16384:16384" s="317" customFormat="1" ht="58.5" customHeight="1" x14ac:dyDescent="0.25">
      <c r="A151" s="314" t="s">
        <v>988</v>
      </c>
      <c r="B151" s="315" t="str">
        <f>VLOOKUP(A151,'Dimensión 3-Gestión con Valor'!$B$10:$B$379,1,0)</f>
        <v>3200.2.3</v>
      </c>
      <c r="C151" s="315" t="str">
        <f>+'PAI 2025 GPS rempl2)'!B149</f>
        <v>3200-DIRECCIÓN DE INVESTIGACIONES DE PROTECCIÓN DE USUARIOS DE SERVICIOS DE COMUNICACIONES</v>
      </c>
      <c r="D151" s="315">
        <f>+'PAI 2025 GPS rempl2)'!C149</f>
        <v>0</v>
      </c>
      <c r="E151" s="315" t="str">
        <f>+'PAI 2025 GPS rempl2)'!D149</f>
        <v>Actividad propia</v>
      </c>
      <c r="F151" s="315" t="str">
        <f>+'PAI 2025 GPS rempl2)'!E149</f>
        <v>3200.2.3</v>
      </c>
      <c r="G151" s="315" t="str">
        <f>+'PAI 2025 GPS rempl2)'!F149</f>
        <v>N/A</v>
      </c>
      <c r="H151" s="315">
        <f>VLOOKUP(A151,'Plantilla publicacion'!$A$3:$F$490,6,0)</f>
        <v>0</v>
      </c>
      <c r="I151" s="315">
        <f>VLOOKUP(F151,'Plantilla publicacion'!$A$3:$N$490,14,0)</f>
        <v>0</v>
      </c>
      <c r="J151" s="315">
        <f>VLOOKUP(F151,'Plantilla publicacion'!$A$3:$P$490,15,0)</f>
        <v>0</v>
      </c>
      <c r="K151" s="315" t="str">
        <f>+'PAI 2025 GPS rempl2)'!J149</f>
        <v>N/A</v>
      </c>
      <c r="L151" s="315" t="str">
        <f>+'PAI 2025 GPS rempl2)'!K149</f>
        <v>N/A</v>
      </c>
      <c r="M151" s="315" t="str">
        <f>+'PAI 2025 GPS rempl2)'!L149</f>
        <v>N/A</v>
      </c>
      <c r="N151" s="315" t="str">
        <f t="shared" si="21"/>
        <v>Política Servicio al Ciudadano_DIMENSIÓN Gestión con Valores para Resultados</v>
      </c>
      <c r="O151" s="315" t="str">
        <f>IF(E151="Producto",VLOOKUP(F151,'Plantilla publicacion'!$A$3:$Q$490,16,0),"N/A")</f>
        <v>N/A</v>
      </c>
      <c r="P151" s="315" t="str">
        <f>+'PAI 2025 GPS rempl2)'!O149</f>
        <v>Resolver los recursos de reposición identificados en el inventario de la actividad anterior en 6 meses o menos (listado definitivo realizado)</v>
      </c>
      <c r="Q151" s="315">
        <f>+'PAI 2025 GPS rempl2)'!P149</f>
        <v>50</v>
      </c>
      <c r="R151" s="315">
        <f>+'PAI 2025 GPS rempl2)'!Q149</f>
        <v>80</v>
      </c>
      <c r="S151" s="315" t="str">
        <f>+'PAI 2025 GPS rempl2)'!R149</f>
        <v>Porcentual</v>
      </c>
      <c r="T151" s="316" t="str">
        <f>+'PAI 2025 GPS rempl2)'!S149</f>
        <v>% de Listado recursos periodo actualizado / 80% de Listado recursos periodo a actualizar</v>
      </c>
      <c r="U151" s="316">
        <f>+'PAI 2025 GPS rempl2)'!T149</f>
        <v>45659</v>
      </c>
      <c r="V151" s="315">
        <f>+'PAI 2025 GPS rempl2)'!U149</f>
        <v>46021</v>
      </c>
      <c r="W151" s="317" t="str">
        <f>+'PAI 2025 GPS rempl2)'!V149</f>
        <v>3200-DIRECCIÓN DE INVESTIGACIONES DE PROTECCIÓN DE USUARIOS DE SERVICIOS DE COMUNICACIONES</v>
      </c>
      <c r="XFD151" s="314"/>
    </row>
    <row r="152" spans="1:23 16384:16384" ht="58.5" customHeight="1" x14ac:dyDescent="0.25">
      <c r="A152" s="196" t="s">
        <v>1215</v>
      </c>
      <c r="B152" s="186" t="str">
        <f>VLOOKUP(A152,'Dimensión 3-Gestión con Valor'!$B$10:$B$379,1,0)</f>
        <v>6000.1</v>
      </c>
      <c r="C152" s="184" t="str">
        <f>+'PAI 2025 GPS rempl2)'!B150</f>
        <v>6000-DESPACHO DEL SUPERINTENDENTE DELEGADO PARA EL CONTROL Y VERIFICACIÓN DE REGLAMENTOS TÉCNICOS Y METROLOGÍA LEGAL</v>
      </c>
      <c r="D152" s="184">
        <f>+'PAI 2025 GPS rempl2)'!C150</f>
        <v>2</v>
      </c>
      <c r="E152" s="184" t="str">
        <f>+'PAI 2025 GPS rempl2)'!D150</f>
        <v>Producto</v>
      </c>
      <c r="F152" s="184" t="str">
        <f>+'PAI 2025 GPS rempl2)'!E150</f>
        <v>6000.1</v>
      </c>
      <c r="G152" s="184" t="str">
        <f>+'PAI 2025 GPS rempl2)'!F150</f>
        <v>Innovador</v>
      </c>
      <c r="H152" s="184" t="str">
        <f>VLOOKUP(A152,'Plantilla publicacion'!$A$3:$F$490,6,0)</f>
        <v>58-Promover el enfoque preventivo, diferencial y territorial en el que hacer misional de la entidad</v>
      </c>
      <c r="I152" s="184" t="str">
        <f>VLOOKUP(F152,'Plantilla publicacion'!$A$3:$N$490,14,0)</f>
        <v>103-Cumplimiento de productos del PAI asociados a Promover el enfoque preventivo, diferencial y territorial en el que hacer misional de la entidad</v>
      </c>
      <c r="J152" s="184" t="str">
        <f>VLOOKUP(F152,'Plantilla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2" s="184" t="str">
        <f>+'PAI 2025 GPS rempl2)'!J150</f>
        <v>N/A</v>
      </c>
      <c r="L152" s="184" t="str">
        <f>+'PAI 2025 GPS rempl2)'!K150</f>
        <v>No</v>
      </c>
      <c r="M152" s="184" t="str">
        <f>+'PAI 2025 GPS rempl2)'!L150</f>
        <v>C-3503-0200-0016-40401c</v>
      </c>
      <c r="N152" s="184" t="str">
        <f>VLOOKUP(A152,'Plantilla publicacion'!$A$2:$E$491,5,0)</f>
        <v>Política Servicio al Ciudadano_DIMENSIÓN Gestión con Valores para Resultados</v>
      </c>
      <c r="O152" s="184" t="str">
        <f>IF(E152="Producto",VLOOKUP(F152,'Plantilla publicacion'!$A$3:$Q$490,16,0),"N/A")</f>
        <v>PND_10_Fortalecer las actividades de inspección, vigilancia y control</v>
      </c>
      <c r="P152" s="184" t="str">
        <f>+'PAI 2025 GPS rempl2)'!O150</f>
        <v>Campañas de control preventivo en los sectores eléctrico, seguridad vial, hogar y construcción e hidrocarburos, realizadas  (Informe con análisis del desarrollo de la campaña)</v>
      </c>
      <c r="Q152" s="184">
        <f>+'PAI 2025 GPS rempl2)'!P150</f>
        <v>14</v>
      </c>
      <c r="R152" s="184">
        <f>+'PAI 2025 GPS rempl2)'!Q150</f>
        <v>4</v>
      </c>
      <c r="S152" s="184" t="str">
        <f>+'PAI 2025 GPS rempl2)'!R150</f>
        <v>Númerica</v>
      </c>
      <c r="T152" s="184" t="str">
        <f>+'PAI 2025 GPS rempl2)'!S150</f>
        <v># de Informes con análisis del desarrollo de la campaña realizados / 4 Informes con análisis del desarrollo de la campaña a realizar</v>
      </c>
      <c r="U152" s="185">
        <f>+'PAI 2025 GPS rempl2)'!T150</f>
        <v>45670</v>
      </c>
      <c r="V152" s="185">
        <f>+'PAI 2025 GPS rempl2)'!U150</f>
        <v>46022</v>
      </c>
      <c r="W152" s="184" t="str">
        <f>+'PAI 2025 GPS rempl2)'!V150</f>
        <v>6000-DESPACHO DEL SUPERINTENDENTE DELEGADO PARA EL CONTROL Y VERIFICACIÓN DE REGLAMENTOS TÉCNICOS Y METROLOGÍA LEGAL</v>
      </c>
    </row>
    <row r="153" spans="1:23 16384:16384" s="317" customFormat="1" ht="58.5" customHeight="1" x14ac:dyDescent="0.25">
      <c r="A153" s="314" t="s">
        <v>1216</v>
      </c>
      <c r="B153" s="315" t="str">
        <f>VLOOKUP(A153,'Dimensión 3-Gestión con Valor'!$B$10:$B$379,1,0)</f>
        <v>6000.1.1</v>
      </c>
      <c r="C153" s="315" t="str">
        <f>+'PAI 2025 GPS rempl2)'!B151</f>
        <v>6000-DESPACHO DEL SUPERINTENDENTE DELEGADO PARA EL CONTROL Y VERIFICACIÓN DE REGLAMENTOS TÉCNICOS Y METROLOGÍA LEGAL</v>
      </c>
      <c r="D153" s="315">
        <f>+'PAI 2025 GPS rempl2)'!C151</f>
        <v>2</v>
      </c>
      <c r="E153" s="315" t="str">
        <f>+'PAI 2025 GPS rempl2)'!D151</f>
        <v>Actividad propia</v>
      </c>
      <c r="F153" s="315" t="str">
        <f>+'PAI 2025 GPS rempl2)'!E151</f>
        <v>6000.1.1</v>
      </c>
      <c r="G153" s="315" t="str">
        <f>+'PAI 2025 GPS rempl2)'!F151</f>
        <v>N/A</v>
      </c>
      <c r="H153" s="315">
        <f>VLOOKUP(A153,'Plantilla publicacion'!$A$3:$F$490,6,0)</f>
        <v>0</v>
      </c>
      <c r="I153" s="315">
        <f>VLOOKUP(F153,'Plantilla publicacion'!$A$3:$N$490,14,0)</f>
        <v>0</v>
      </c>
      <c r="J153" s="315">
        <f>VLOOKUP(F153,'Plantilla publicacion'!$A$3:$P$490,15,0)</f>
        <v>0</v>
      </c>
      <c r="K153" s="315" t="str">
        <f>+'PAI 2025 GPS rempl2)'!J151</f>
        <v>N/A</v>
      </c>
      <c r="L153" s="315" t="str">
        <f>+'PAI 2025 GPS rempl2)'!K151</f>
        <v>N/A</v>
      </c>
      <c r="M153" s="315" t="str">
        <f>+'PAI 2025 GPS rempl2)'!L151</f>
        <v>N/A</v>
      </c>
      <c r="N153" s="315" t="str">
        <f t="shared" ref="N153:N156" si="22">+N152</f>
        <v>Política Servicio al Ciudadano_DIMENSIÓN Gestión con Valores para Resultados</v>
      </c>
      <c r="O153" s="315" t="str">
        <f>IF(E153="Producto",VLOOKUP(F153,'Plantilla publicacion'!$A$3:$Q$490,16,0),"N/A")</f>
        <v>N/A</v>
      </c>
      <c r="P153" s="315" t="str">
        <f>+'PAI 2025 GPS rempl2)'!O151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3" s="315">
        <f>+'PAI 2025 GPS rempl2)'!P151</f>
        <v>20</v>
      </c>
      <c r="R153" s="315">
        <f>+'PAI 2025 GPS rempl2)'!Q151</f>
        <v>4</v>
      </c>
      <c r="S153" s="315" t="str">
        <f>+'PAI 2025 GPS rempl2)'!R151</f>
        <v>Númerica</v>
      </c>
      <c r="T153" s="316" t="str">
        <f>+'PAI 2025 GPS rempl2)'!S151</f>
        <v># de Campañas planificadas / 4 Campañas programadas</v>
      </c>
      <c r="U153" s="316">
        <f>+'PAI 2025 GPS rempl2)'!T151</f>
        <v>45670</v>
      </c>
      <c r="V153" s="315">
        <f>+'PAI 2025 GPS rempl2)'!U151</f>
        <v>45897</v>
      </c>
      <c r="W153" s="317" t="str">
        <f>+'PAI 2025 GPS rempl2)'!V151</f>
        <v>6000-DESPACHO DEL SUPERINTENDENTE DELEGADO PARA EL CONTROL Y VERIFICACIÓN DE REGLAMENTOS TÉCNICOS Y METROLOGÍA LEGAL</v>
      </c>
      <c r="XFD153" s="314"/>
    </row>
    <row r="154" spans="1:23 16384:16384" s="317" customFormat="1" ht="58.5" customHeight="1" x14ac:dyDescent="0.25">
      <c r="A154" s="314" t="s">
        <v>1217</v>
      </c>
      <c r="B154" s="315" t="str">
        <f>VLOOKUP(A154,'Dimensión 3-Gestión con Valor'!$B$10:$B$379,1,0)</f>
        <v>6000.1.2</v>
      </c>
      <c r="C154" s="315" t="str">
        <f>+'PAI 2025 GPS rempl2)'!B152</f>
        <v>6000-DESPACHO DEL SUPERINTENDENTE DELEGADO PARA EL CONTROL Y VERIFICACIÓN DE REGLAMENTOS TÉCNICOS Y METROLOGÍA LEGAL</v>
      </c>
      <c r="D154" s="315">
        <f>+'PAI 2025 GPS rempl2)'!C152</f>
        <v>2</v>
      </c>
      <c r="E154" s="315" t="str">
        <f>+'PAI 2025 GPS rempl2)'!D152</f>
        <v>Actividad propia</v>
      </c>
      <c r="F154" s="315" t="str">
        <f>+'PAI 2025 GPS rempl2)'!E152</f>
        <v>6000.1.2</v>
      </c>
      <c r="G154" s="315" t="str">
        <f>+'PAI 2025 GPS rempl2)'!F152</f>
        <v>N/A</v>
      </c>
      <c r="H154" s="315">
        <f>VLOOKUP(A154,'Plantilla publicacion'!$A$3:$F$490,6,0)</f>
        <v>0</v>
      </c>
      <c r="I154" s="315">
        <f>VLOOKUP(F154,'Plantilla publicacion'!$A$3:$N$490,14,0)</f>
        <v>0</v>
      </c>
      <c r="J154" s="315">
        <f>VLOOKUP(F154,'Plantilla publicacion'!$A$3:$P$490,15,0)</f>
        <v>0</v>
      </c>
      <c r="K154" s="315" t="str">
        <f>+'PAI 2025 GPS rempl2)'!J152</f>
        <v>N/A</v>
      </c>
      <c r="L154" s="315" t="str">
        <f>+'PAI 2025 GPS rempl2)'!K152</f>
        <v>N/A</v>
      </c>
      <c r="M154" s="315" t="str">
        <f>+'PAI 2025 GPS rempl2)'!L152</f>
        <v>N/A</v>
      </c>
      <c r="N154" s="315" t="str">
        <f t="shared" si="22"/>
        <v>Política Servicio al Ciudadano_DIMENSIÓN Gestión con Valores para Resultados</v>
      </c>
      <c r="O154" s="315" t="str">
        <f>IF(E154="Producto",VLOOKUP(F154,'Plantilla publicacion'!$A$3:$Q$490,16,0),"N/A")</f>
        <v>N/A</v>
      </c>
      <c r="P154" s="315" t="str">
        <f>+'PAI 2025 GPS rempl2)'!O152</f>
        <v>Establecer el cronograma de visitas y requerimientos de cada una de las campañas en los sectores definidos (Cronograma)</v>
      </c>
      <c r="Q154" s="315">
        <f>+'PAI 2025 GPS rempl2)'!P152</f>
        <v>20</v>
      </c>
      <c r="R154" s="315">
        <f>+'PAI 2025 GPS rempl2)'!Q152</f>
        <v>4</v>
      </c>
      <c r="S154" s="315" t="str">
        <f>+'PAI 2025 GPS rempl2)'!R152</f>
        <v>Númerica</v>
      </c>
      <c r="T154" s="316" t="str">
        <f>+'PAI 2025 GPS rempl2)'!S152</f>
        <v># de Cronogramas elaborados / 4 Cronogramas programados</v>
      </c>
      <c r="U154" s="316">
        <f>+'PAI 2025 GPS rempl2)'!T152</f>
        <v>45670</v>
      </c>
      <c r="V154" s="315">
        <f>+'PAI 2025 GPS rempl2)'!U152</f>
        <v>46022</v>
      </c>
      <c r="W154" s="317" t="str">
        <f>+'PAI 2025 GPS rempl2)'!V152</f>
        <v>6000-DESPACHO DEL SUPERINTENDENTE DELEGADO PARA EL CONTROL Y VERIFICACIÓN DE REGLAMENTOS TÉCNICOS Y METROLOGÍA LEGAL</v>
      </c>
      <c r="XFD154" s="314"/>
    </row>
    <row r="155" spans="1:23 16384:16384" s="317" customFormat="1" ht="58.5" customHeight="1" x14ac:dyDescent="0.25">
      <c r="A155" s="314" t="s">
        <v>1218</v>
      </c>
      <c r="B155" s="315" t="str">
        <f>VLOOKUP(A155,'Dimensión 3-Gestión con Valor'!$B$10:$B$379,1,0)</f>
        <v>6000.1.3</v>
      </c>
      <c r="C155" s="315" t="str">
        <f>+'PAI 2025 GPS rempl2)'!B153</f>
        <v>6000-DESPACHO DEL SUPERINTENDENTE DELEGADO PARA EL CONTROL Y VERIFICACIÓN DE REGLAMENTOS TÉCNICOS Y METROLOGÍA LEGAL</v>
      </c>
      <c r="D155" s="315">
        <f>+'PAI 2025 GPS rempl2)'!C153</f>
        <v>2</v>
      </c>
      <c r="E155" s="315" t="str">
        <f>+'PAI 2025 GPS rempl2)'!D153</f>
        <v>Actividad propia</v>
      </c>
      <c r="F155" s="315" t="str">
        <f>+'PAI 2025 GPS rempl2)'!E153</f>
        <v>6000.1.3</v>
      </c>
      <c r="G155" s="315" t="str">
        <f>+'PAI 2025 GPS rempl2)'!F153</f>
        <v>N/A</v>
      </c>
      <c r="H155" s="315">
        <f>VLOOKUP(A155,'Plantilla publicacion'!$A$3:$F$490,6,0)</f>
        <v>0</v>
      </c>
      <c r="I155" s="315">
        <f>VLOOKUP(F155,'Plantilla publicacion'!$A$3:$N$490,14,0)</f>
        <v>0</v>
      </c>
      <c r="J155" s="315">
        <f>VLOOKUP(F155,'Plantilla publicacion'!$A$3:$P$490,15,0)</f>
        <v>0</v>
      </c>
      <c r="K155" s="315" t="str">
        <f>+'PAI 2025 GPS rempl2)'!J153</f>
        <v>N/A</v>
      </c>
      <c r="L155" s="315" t="str">
        <f>+'PAI 2025 GPS rempl2)'!K153</f>
        <v>N/A</v>
      </c>
      <c r="M155" s="315" t="str">
        <f>+'PAI 2025 GPS rempl2)'!L153</f>
        <v>N/A</v>
      </c>
      <c r="N155" s="315" t="str">
        <f t="shared" si="22"/>
        <v>Política Servicio al Ciudadano_DIMENSIÓN Gestión con Valores para Resultados</v>
      </c>
      <c r="O155" s="315" t="str">
        <f>IF(E155="Producto",VLOOKUP(F155,'Plantilla publicacion'!$A$3:$Q$490,16,0),"N/A")</f>
        <v>N/A</v>
      </c>
      <c r="P155" s="315" t="str">
        <f>+'PAI 2025 GPS rempl2)'!O153</f>
        <v>Ejecutar el cronograma de visitas y requerimientos (Seguimiento al cronograma)</v>
      </c>
      <c r="Q155" s="315">
        <f>+'PAI 2025 GPS rempl2)'!P153</f>
        <v>30</v>
      </c>
      <c r="R155" s="315">
        <f>+'PAI 2025 GPS rempl2)'!Q153</f>
        <v>100</v>
      </c>
      <c r="S155" s="315" t="str">
        <f>+'PAI 2025 GPS rempl2)'!R153</f>
        <v>Porcentual</v>
      </c>
      <c r="T155" s="316" t="str">
        <f>+'PAI 2025 GPS rempl2)'!S153</f>
        <v>% de Actividades ejecutadas / 100% de Actividades programadas</v>
      </c>
      <c r="U155" s="316">
        <f>+'PAI 2025 GPS rempl2)'!T153</f>
        <v>45670</v>
      </c>
      <c r="V155" s="315">
        <f>+'PAI 2025 GPS rempl2)'!U153</f>
        <v>46022</v>
      </c>
      <c r="W155" s="317" t="str">
        <f>+'PAI 2025 GPS rempl2)'!V153</f>
        <v>6000-DESPACHO DEL SUPERINTENDENTE DELEGADO PARA EL CONTROL Y VERIFICACIÓN DE REGLAMENTOS TÉCNICOS Y METROLOGÍA LEGAL</v>
      </c>
      <c r="XFD155" s="314"/>
    </row>
    <row r="156" spans="1:23 16384:16384" s="317" customFormat="1" ht="58.5" customHeight="1" x14ac:dyDescent="0.25">
      <c r="A156" s="314" t="s">
        <v>1220</v>
      </c>
      <c r="B156" s="315" t="str">
        <f>VLOOKUP(A156,'Dimensión 3-Gestión con Valor'!$B$10:$B$379,1,0)</f>
        <v>6000.1.4</v>
      </c>
      <c r="C156" s="315" t="str">
        <f>+'PAI 2025 GPS rempl2)'!B154</f>
        <v>6000-DESPACHO DEL SUPERINTENDENTE DELEGADO PARA EL CONTROL Y VERIFICACIÓN DE REGLAMENTOS TÉCNICOS Y METROLOGÍA LEGAL</v>
      </c>
      <c r="D156" s="315">
        <f>+'PAI 2025 GPS rempl2)'!C154</f>
        <v>2</v>
      </c>
      <c r="E156" s="315" t="str">
        <f>+'PAI 2025 GPS rempl2)'!D154</f>
        <v>Actividad propia</v>
      </c>
      <c r="F156" s="315" t="str">
        <f>+'PAI 2025 GPS rempl2)'!E154</f>
        <v>6000.1.4</v>
      </c>
      <c r="G156" s="315" t="str">
        <f>+'PAI 2025 GPS rempl2)'!F154</f>
        <v>N/A</v>
      </c>
      <c r="H156" s="315">
        <f>VLOOKUP(A156,'Plantilla publicacion'!$A$3:$F$490,6,0)</f>
        <v>0</v>
      </c>
      <c r="I156" s="315">
        <f>VLOOKUP(F156,'Plantilla publicacion'!$A$3:$N$490,14,0)</f>
        <v>0</v>
      </c>
      <c r="J156" s="315">
        <f>VLOOKUP(F156,'Plantilla publicacion'!$A$3:$P$490,15,0)</f>
        <v>0</v>
      </c>
      <c r="K156" s="315" t="str">
        <f>+'PAI 2025 GPS rempl2)'!J154</f>
        <v>N/A</v>
      </c>
      <c r="L156" s="315" t="str">
        <f>+'PAI 2025 GPS rempl2)'!K154</f>
        <v>N/A</v>
      </c>
      <c r="M156" s="315" t="str">
        <f>+'PAI 2025 GPS rempl2)'!L154</f>
        <v>N/A</v>
      </c>
      <c r="N156" s="315" t="str">
        <f t="shared" si="22"/>
        <v>Política Servicio al Ciudadano_DIMENSIÓN Gestión con Valores para Resultados</v>
      </c>
      <c r="O156" s="315" t="str">
        <f>IF(E156="Producto",VLOOKUP(F156,'Plantilla publicacion'!$A$3:$Q$490,16,0),"N/A")</f>
        <v>N/A</v>
      </c>
      <c r="P156" s="315" t="str">
        <f>+'PAI 2025 GPS rempl2)'!O154</f>
        <v>Análisis del desarrollo de la campaña (Informe con análisis del desarrollo de la campaña)</v>
      </c>
      <c r="Q156" s="315">
        <f>+'PAI 2025 GPS rempl2)'!P154</f>
        <v>30</v>
      </c>
      <c r="R156" s="315">
        <f>+'PAI 2025 GPS rempl2)'!Q154</f>
        <v>4</v>
      </c>
      <c r="S156" s="315" t="str">
        <f>+'PAI 2025 GPS rempl2)'!R154</f>
        <v>Númerica</v>
      </c>
      <c r="T156" s="316" t="str">
        <f>+'PAI 2025 GPS rempl2)'!S154</f>
        <v># de Informes con análisis del desarrollo de la campaña realizados / 4 Informes con análisis del desarrollo de la campaña a realizar</v>
      </c>
      <c r="U156" s="316">
        <f>+'PAI 2025 GPS rempl2)'!T154</f>
        <v>45670</v>
      </c>
      <c r="V156" s="315">
        <f>+'PAI 2025 GPS rempl2)'!U154</f>
        <v>46022</v>
      </c>
      <c r="W156" s="317" t="str">
        <f>+'PAI 2025 GPS rempl2)'!V154</f>
        <v>6000-DESPACHO DEL SUPERINTENDENTE DELEGADO PARA EL CONTROL Y VERIFICACIÓN DE REGLAMENTOS TÉCNICOS Y METROLOGÍA LEGAL</v>
      </c>
      <c r="XFD156" s="314"/>
    </row>
    <row r="157" spans="1:23 16384:16384" ht="58.5" customHeight="1" x14ac:dyDescent="0.25">
      <c r="A157" s="196" t="s">
        <v>1221</v>
      </c>
      <c r="B157" s="186" t="str">
        <f>VLOOKUP(A157,'Dimensión 3-Gestión con Valor'!$B$10:$B$379,1,0)</f>
        <v>6000.2</v>
      </c>
      <c r="C157" s="184" t="str">
        <f>+'PAI 2025 GPS rempl2)'!B155</f>
        <v>6000-DESPACHO DEL SUPERINTENDENTE DELEGADO PARA EL CONTROL Y VERIFICACIÓN DE REGLAMENTOS TÉCNICOS Y METROLOGÍA LEGAL</v>
      </c>
      <c r="D157" s="184">
        <f>+'PAI 2025 GPS rempl2)'!C155</f>
        <v>2</v>
      </c>
      <c r="E157" s="184" t="str">
        <f>+'PAI 2025 GPS rempl2)'!D155</f>
        <v>Producto</v>
      </c>
      <c r="F157" s="184" t="str">
        <f>+'PAI 2025 GPS rempl2)'!E155</f>
        <v>6000.2</v>
      </c>
      <c r="G157" s="184" t="str">
        <f>+'PAI 2025 GPS rempl2)'!F155</f>
        <v>Innovador</v>
      </c>
      <c r="H157" s="184" t="str">
        <f>VLOOKUP(A157,'Plantilla publicacion'!$A$3:$F$490,6,0)</f>
        <v>58-Promover el enfoque preventivo, diferencial y territorial en el que hacer misional de la entidad</v>
      </c>
      <c r="I157" s="184" t="str">
        <f>VLOOKUP(F157,'Plantilla publicacion'!$A$3:$N$490,14,0)</f>
        <v>103-Cumplimiento de productos del PAI asociados a Promover el enfoque preventivo, diferencial y territorial en el que hacer misional de la entidad</v>
      </c>
      <c r="J157" s="184" t="str">
        <f>VLOOKUP(F157,'Plantilla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7" s="184" t="str">
        <f>+'PAI 2025 GPS rempl2)'!J155</f>
        <v>N/A</v>
      </c>
      <c r="L157" s="184" t="str">
        <f>+'PAI 2025 GPS rempl2)'!K155</f>
        <v>No</v>
      </c>
      <c r="M157" s="184" t="str">
        <f>+'PAI 2025 GPS rempl2)'!L155</f>
        <v>C-3503-0200-0016-40401c</v>
      </c>
      <c r="N157" s="184" t="str">
        <f>VLOOKUP(A157,'Plantilla publicacion'!$A$2:$E$491,5,0)</f>
        <v>Política Servicio al Ciudadano_DIMENSIÓN Gestión con Valores para Resultados</v>
      </c>
      <c r="O157" s="184" t="str">
        <f>IF(E157="Producto",VLOOKUP(F157,'Plantilla publicacion'!$A$3:$Q$490,16,0),"N/A")</f>
        <v>PND_10_Fortalecer las actividades de inspección, vigilancia y control</v>
      </c>
      <c r="P157" s="184" t="str">
        <f>+'PAI 2025 GPS rempl2)'!O155</f>
        <v>Campañas de control preventivo en surtidores de combustibles, balanzas, preempacados y alcoholímetros, realizadas (Informe con análisis del desarrollo de la campaña)</v>
      </c>
      <c r="Q157" s="184">
        <f>+'PAI 2025 GPS rempl2)'!P155</f>
        <v>14</v>
      </c>
      <c r="R157" s="184">
        <f>+'PAI 2025 GPS rempl2)'!Q155</f>
        <v>6</v>
      </c>
      <c r="S157" s="184" t="str">
        <f>+'PAI 2025 GPS rempl2)'!R155</f>
        <v>Númerica</v>
      </c>
      <c r="T157" s="184" t="str">
        <f>+'PAI 2025 GPS rempl2)'!S155</f>
        <v># de Informes con análisis del desarrollo de la campaña realizados / 6 Informes con análisis del desarrollo de la campaña a realizar</v>
      </c>
      <c r="U157" s="185">
        <f>+'PAI 2025 GPS rempl2)'!T155</f>
        <v>45670</v>
      </c>
      <c r="V157" s="185">
        <f>+'PAI 2025 GPS rempl2)'!U155</f>
        <v>46022</v>
      </c>
      <c r="W157" s="184" t="str">
        <f>+'PAI 2025 GPS rempl2)'!V155</f>
        <v>6000-DESPACHO DEL SUPERINTENDENTE DELEGADO PARA EL CONTROL Y VERIFICACIÓN DE REGLAMENTOS TÉCNICOS Y METROLOGÍA LEGAL</v>
      </c>
    </row>
    <row r="158" spans="1:23 16384:16384" s="317" customFormat="1" ht="58.5" customHeight="1" x14ac:dyDescent="0.25">
      <c r="A158" s="314" t="s">
        <v>1222</v>
      </c>
      <c r="B158" s="315" t="str">
        <f>VLOOKUP(A158,'Dimensión 3-Gestión con Valor'!$B$10:$B$379,1,0)</f>
        <v>6000.2.1</v>
      </c>
      <c r="C158" s="315" t="str">
        <f>+'PAI 2025 GPS rempl2)'!B156</f>
        <v>6000-DESPACHO DEL SUPERINTENDENTE DELEGADO PARA EL CONTROL Y VERIFICACIÓN DE REGLAMENTOS TÉCNICOS Y METROLOGÍA LEGAL</v>
      </c>
      <c r="D158" s="315">
        <f>+'PAI 2025 GPS rempl2)'!C156</f>
        <v>2</v>
      </c>
      <c r="E158" s="315" t="str">
        <f>+'PAI 2025 GPS rempl2)'!D156</f>
        <v>Actividad propia</v>
      </c>
      <c r="F158" s="315" t="str">
        <f>+'PAI 2025 GPS rempl2)'!E156</f>
        <v>6000.2.1</v>
      </c>
      <c r="G158" s="315" t="str">
        <f>+'PAI 2025 GPS rempl2)'!F156</f>
        <v>N/A</v>
      </c>
      <c r="H158" s="315">
        <f>VLOOKUP(A158,'Plantilla publicacion'!$A$3:$F$490,6,0)</f>
        <v>0</v>
      </c>
      <c r="I158" s="315">
        <f>VLOOKUP(F158,'Plantilla publicacion'!$A$3:$N$490,14,0)</f>
        <v>0</v>
      </c>
      <c r="J158" s="315">
        <f>VLOOKUP(F158,'Plantilla publicacion'!$A$3:$P$490,15,0)</f>
        <v>0</v>
      </c>
      <c r="K158" s="315" t="str">
        <f>+'PAI 2025 GPS rempl2)'!J156</f>
        <v>N/A</v>
      </c>
      <c r="L158" s="315" t="str">
        <f>+'PAI 2025 GPS rempl2)'!K156</f>
        <v>N/A</v>
      </c>
      <c r="M158" s="315" t="str">
        <f>+'PAI 2025 GPS rempl2)'!L156</f>
        <v>N/A</v>
      </c>
      <c r="N158" s="315" t="str">
        <f t="shared" ref="N158:N161" si="23">+N157</f>
        <v>Política Servicio al Ciudadano_DIMENSIÓN Gestión con Valores para Resultados</v>
      </c>
      <c r="O158" s="315" t="str">
        <f>IF(E158="Producto",VLOOKUP(F158,'Plantilla publicacion'!$A$3:$Q$490,16,0),"N/A")</f>
        <v>N/A</v>
      </c>
      <c r="P158" s="315" t="str">
        <f>+'PAI 2025 GPS rempl2)'!O156</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8" s="315">
        <f>+'PAI 2025 GPS rempl2)'!P156</f>
        <v>20</v>
      </c>
      <c r="R158" s="315">
        <f>+'PAI 2025 GPS rempl2)'!Q156</f>
        <v>6</v>
      </c>
      <c r="S158" s="315" t="str">
        <f>+'PAI 2025 GPS rempl2)'!R156</f>
        <v>Númerica</v>
      </c>
      <c r="T158" s="316" t="str">
        <f>+'PAI 2025 GPS rempl2)'!S156</f>
        <v># de Campañas planificadas / 6 Campañas programadas</v>
      </c>
      <c r="U158" s="316">
        <f>+'PAI 2025 GPS rempl2)'!T156</f>
        <v>45670</v>
      </c>
      <c r="V158" s="315">
        <f>+'PAI 2025 GPS rempl2)'!U156</f>
        <v>45897</v>
      </c>
      <c r="W158" s="317" t="str">
        <f>+'PAI 2025 GPS rempl2)'!V156</f>
        <v>6000-DESPACHO DEL SUPERINTENDENTE DELEGADO PARA EL CONTROL Y VERIFICACIÓN DE REGLAMENTOS TÉCNICOS Y METROLOGÍA LEGAL</v>
      </c>
      <c r="XFD158" s="314"/>
    </row>
    <row r="159" spans="1:23 16384:16384" s="317" customFormat="1" ht="58.5" customHeight="1" x14ac:dyDescent="0.25">
      <c r="A159" s="314" t="s">
        <v>1223</v>
      </c>
      <c r="B159" s="315" t="str">
        <f>VLOOKUP(A159,'Dimensión 3-Gestión con Valor'!$B$10:$B$379,1,0)</f>
        <v>6000.2.2</v>
      </c>
      <c r="C159" s="315" t="str">
        <f>+'PAI 2025 GPS rempl2)'!B157</f>
        <v>6000-DESPACHO DEL SUPERINTENDENTE DELEGADO PARA EL CONTROL Y VERIFICACIÓN DE REGLAMENTOS TÉCNICOS Y METROLOGÍA LEGAL</v>
      </c>
      <c r="D159" s="315">
        <f>+'PAI 2025 GPS rempl2)'!C157</f>
        <v>2</v>
      </c>
      <c r="E159" s="315" t="str">
        <f>+'PAI 2025 GPS rempl2)'!D157</f>
        <v>Actividad propia</v>
      </c>
      <c r="F159" s="315" t="str">
        <f>+'PAI 2025 GPS rempl2)'!E157</f>
        <v>6000.2.2</v>
      </c>
      <c r="G159" s="315" t="str">
        <f>+'PAI 2025 GPS rempl2)'!F157</f>
        <v>N/A</v>
      </c>
      <c r="H159" s="315">
        <f>VLOOKUP(A159,'Plantilla publicacion'!$A$3:$F$490,6,0)</f>
        <v>0</v>
      </c>
      <c r="I159" s="315">
        <f>VLOOKUP(F159,'Plantilla publicacion'!$A$3:$N$490,14,0)</f>
        <v>0</v>
      </c>
      <c r="J159" s="315">
        <f>VLOOKUP(F159,'Plantilla publicacion'!$A$3:$P$490,15,0)</f>
        <v>0</v>
      </c>
      <c r="K159" s="315" t="str">
        <f>+'PAI 2025 GPS rempl2)'!J157</f>
        <v>N/A</v>
      </c>
      <c r="L159" s="315" t="str">
        <f>+'PAI 2025 GPS rempl2)'!K157</f>
        <v>N/A</v>
      </c>
      <c r="M159" s="315" t="str">
        <f>+'PAI 2025 GPS rempl2)'!L157</f>
        <v>N/A</v>
      </c>
      <c r="N159" s="315" t="str">
        <f t="shared" si="23"/>
        <v>Política Servicio al Ciudadano_DIMENSIÓN Gestión con Valores para Resultados</v>
      </c>
      <c r="O159" s="315" t="str">
        <f>IF(E159="Producto",VLOOKUP(F159,'Plantilla publicacion'!$A$3:$Q$490,16,0),"N/A")</f>
        <v>N/A</v>
      </c>
      <c r="P159" s="315" t="str">
        <f>+'PAI 2025 GPS rempl2)'!O157</f>
        <v>Establecer el cronograma de visitas y requerimientos de cada una de las campañas en los sectores definidos (Cronograma)</v>
      </c>
      <c r="Q159" s="315">
        <f>+'PAI 2025 GPS rempl2)'!P157</f>
        <v>20</v>
      </c>
      <c r="R159" s="315">
        <f>+'PAI 2025 GPS rempl2)'!Q157</f>
        <v>6</v>
      </c>
      <c r="S159" s="315" t="str">
        <f>+'PAI 2025 GPS rempl2)'!R157</f>
        <v>Númerica</v>
      </c>
      <c r="T159" s="316" t="str">
        <f>+'PAI 2025 GPS rempl2)'!S157</f>
        <v># de Cronogramas elaborados / 6 Cronogramas programados</v>
      </c>
      <c r="U159" s="316">
        <f>+'PAI 2025 GPS rempl2)'!T157</f>
        <v>45670</v>
      </c>
      <c r="V159" s="315">
        <f>+'PAI 2025 GPS rempl2)'!U157</f>
        <v>46022</v>
      </c>
      <c r="W159" s="317" t="str">
        <f>+'PAI 2025 GPS rempl2)'!V157</f>
        <v>6000-DESPACHO DEL SUPERINTENDENTE DELEGADO PARA EL CONTROL Y VERIFICACIÓN DE REGLAMENTOS TÉCNICOS Y METROLOGÍA LEGAL</v>
      </c>
      <c r="XFD159" s="314"/>
    </row>
    <row r="160" spans="1:23 16384:16384" s="317" customFormat="1" ht="58.5" customHeight="1" x14ac:dyDescent="0.25">
      <c r="A160" s="314" t="s">
        <v>1224</v>
      </c>
      <c r="B160" s="315" t="str">
        <f>VLOOKUP(A160,'Dimensión 3-Gestión con Valor'!$B$10:$B$379,1,0)</f>
        <v>6000.2.3</v>
      </c>
      <c r="C160" s="315" t="str">
        <f>+'PAI 2025 GPS rempl2)'!B158</f>
        <v>6000-DESPACHO DEL SUPERINTENDENTE DELEGADO PARA EL CONTROL Y VERIFICACIÓN DE REGLAMENTOS TÉCNICOS Y METROLOGÍA LEGAL</v>
      </c>
      <c r="D160" s="315">
        <f>+'PAI 2025 GPS rempl2)'!C158</f>
        <v>2</v>
      </c>
      <c r="E160" s="315" t="str">
        <f>+'PAI 2025 GPS rempl2)'!D158</f>
        <v>Actividad propia</v>
      </c>
      <c r="F160" s="315" t="str">
        <f>+'PAI 2025 GPS rempl2)'!E158</f>
        <v>6000.2.3</v>
      </c>
      <c r="G160" s="315" t="str">
        <f>+'PAI 2025 GPS rempl2)'!F158</f>
        <v>N/A</v>
      </c>
      <c r="H160" s="315">
        <f>VLOOKUP(A160,'Plantilla publicacion'!$A$3:$F$490,6,0)</f>
        <v>0</v>
      </c>
      <c r="I160" s="315">
        <f>VLOOKUP(F160,'Plantilla publicacion'!$A$3:$N$490,14,0)</f>
        <v>0</v>
      </c>
      <c r="J160" s="315">
        <f>VLOOKUP(F160,'Plantilla publicacion'!$A$3:$P$490,15,0)</f>
        <v>0</v>
      </c>
      <c r="K160" s="315" t="str">
        <f>+'PAI 2025 GPS rempl2)'!J158</f>
        <v>N/A</v>
      </c>
      <c r="L160" s="315" t="str">
        <f>+'PAI 2025 GPS rempl2)'!K158</f>
        <v>N/A</v>
      </c>
      <c r="M160" s="315" t="str">
        <f>+'PAI 2025 GPS rempl2)'!L158</f>
        <v>N/A</v>
      </c>
      <c r="N160" s="315" t="str">
        <f t="shared" si="23"/>
        <v>Política Servicio al Ciudadano_DIMENSIÓN Gestión con Valores para Resultados</v>
      </c>
      <c r="O160" s="315" t="str">
        <f>IF(E160="Producto",VLOOKUP(F160,'Plantilla publicacion'!$A$3:$Q$490,16,0),"N/A")</f>
        <v>N/A</v>
      </c>
      <c r="P160" s="315" t="str">
        <f>+'PAI 2025 GPS rempl2)'!O158</f>
        <v>Ejecutar el cronograma de visitas y requerimientos (Seguimiento al cronograma)</v>
      </c>
      <c r="Q160" s="315">
        <f>+'PAI 2025 GPS rempl2)'!P158</f>
        <v>30</v>
      </c>
      <c r="R160" s="315">
        <f>+'PAI 2025 GPS rempl2)'!Q158</f>
        <v>100</v>
      </c>
      <c r="S160" s="315" t="str">
        <f>+'PAI 2025 GPS rempl2)'!R158</f>
        <v>Porcentual</v>
      </c>
      <c r="T160" s="316" t="str">
        <f>+'PAI 2025 GPS rempl2)'!S158</f>
        <v>% de Actividades ejecutadas / 100% de Actividades programadas</v>
      </c>
      <c r="U160" s="316">
        <f>+'PAI 2025 GPS rempl2)'!T158</f>
        <v>45670</v>
      </c>
      <c r="V160" s="315">
        <f>+'PAI 2025 GPS rempl2)'!U158</f>
        <v>46022</v>
      </c>
      <c r="W160" s="317" t="str">
        <f>+'PAI 2025 GPS rempl2)'!V158</f>
        <v>6000-DESPACHO DEL SUPERINTENDENTE DELEGADO PARA EL CONTROL Y VERIFICACIÓN DE REGLAMENTOS TÉCNICOS Y METROLOGÍA LEGAL</v>
      </c>
      <c r="XFD160" s="314"/>
    </row>
    <row r="161" spans="1:23 16384:16384" s="317" customFormat="1" ht="58.5" customHeight="1" x14ac:dyDescent="0.25">
      <c r="A161" s="314" t="s">
        <v>1225</v>
      </c>
      <c r="B161" s="315" t="str">
        <f>VLOOKUP(A161,'Dimensión 3-Gestión con Valor'!$B$10:$B$379,1,0)</f>
        <v>6000.2.4</v>
      </c>
      <c r="C161" s="315" t="str">
        <f>+'PAI 2025 GPS rempl2)'!B159</f>
        <v>6000-DESPACHO DEL SUPERINTENDENTE DELEGADO PARA EL CONTROL Y VERIFICACIÓN DE REGLAMENTOS TÉCNICOS Y METROLOGÍA LEGAL</v>
      </c>
      <c r="D161" s="315">
        <f>+'PAI 2025 GPS rempl2)'!C159</f>
        <v>2</v>
      </c>
      <c r="E161" s="315" t="str">
        <f>+'PAI 2025 GPS rempl2)'!D159</f>
        <v>Actividad propia</v>
      </c>
      <c r="F161" s="315" t="str">
        <f>+'PAI 2025 GPS rempl2)'!E159</f>
        <v>6000.2.4</v>
      </c>
      <c r="G161" s="315" t="str">
        <f>+'PAI 2025 GPS rempl2)'!F159</f>
        <v>N/A</v>
      </c>
      <c r="H161" s="315">
        <f>VLOOKUP(A161,'Plantilla publicacion'!$A$3:$F$490,6,0)</f>
        <v>0</v>
      </c>
      <c r="I161" s="315">
        <f>VLOOKUP(F161,'Plantilla publicacion'!$A$3:$N$490,14,0)</f>
        <v>0</v>
      </c>
      <c r="J161" s="315">
        <f>VLOOKUP(F161,'Plantilla publicacion'!$A$3:$P$490,15,0)</f>
        <v>0</v>
      </c>
      <c r="K161" s="315" t="str">
        <f>+'PAI 2025 GPS rempl2)'!J159</f>
        <v>N/A</v>
      </c>
      <c r="L161" s="315" t="str">
        <f>+'PAI 2025 GPS rempl2)'!K159</f>
        <v>N/A</v>
      </c>
      <c r="M161" s="315" t="str">
        <f>+'PAI 2025 GPS rempl2)'!L159</f>
        <v>N/A</v>
      </c>
      <c r="N161" s="315" t="str">
        <f t="shared" si="23"/>
        <v>Política Servicio al Ciudadano_DIMENSIÓN Gestión con Valores para Resultados</v>
      </c>
      <c r="O161" s="315" t="str">
        <f>IF(E161="Producto",VLOOKUP(F161,'Plantilla publicacion'!$A$3:$Q$490,16,0),"N/A")</f>
        <v>N/A</v>
      </c>
      <c r="P161" s="315" t="str">
        <f>+'PAI 2025 GPS rempl2)'!O159</f>
        <v>Análisis del desarrollo de la campaña (Informe con análisis del desarrollo de la campaña)</v>
      </c>
      <c r="Q161" s="315">
        <f>+'PAI 2025 GPS rempl2)'!P159</f>
        <v>30</v>
      </c>
      <c r="R161" s="315">
        <f>+'PAI 2025 GPS rempl2)'!Q159</f>
        <v>6</v>
      </c>
      <c r="S161" s="315" t="str">
        <f>+'PAI 2025 GPS rempl2)'!R159</f>
        <v>Númerica</v>
      </c>
      <c r="T161" s="316" t="str">
        <f>+'PAI 2025 GPS rempl2)'!S159</f>
        <v># de Informes con análisis del desarrollo de la campaña realizados / 6 Informes con análisis del desarrollo de la campaña a realizar</v>
      </c>
      <c r="U161" s="316">
        <f>+'PAI 2025 GPS rempl2)'!T159</f>
        <v>45670</v>
      </c>
      <c r="V161" s="315">
        <f>+'PAI 2025 GPS rempl2)'!U159</f>
        <v>46022</v>
      </c>
      <c r="W161" s="317" t="str">
        <f>+'PAI 2025 GPS rempl2)'!V159</f>
        <v>6000-DESPACHO DEL SUPERINTENDENTE DELEGADO PARA EL CONTROL Y VERIFICACIÓN DE REGLAMENTOS TÉCNICOS Y METROLOGÍA LEGAL</v>
      </c>
      <c r="XFD161" s="314"/>
    </row>
    <row r="162" spans="1:23 16384:16384" ht="58.5" customHeight="1" x14ac:dyDescent="0.25">
      <c r="A162" s="196" t="s">
        <v>1226</v>
      </c>
      <c r="B162" s="186" t="str">
        <f>VLOOKUP(A162,'Dimensión 3-Gestión con Valor'!$B$10:$B$379,1,0)</f>
        <v>6000.3</v>
      </c>
      <c r="C162" s="184" t="str">
        <f>+'PAI 2025 GPS rempl2)'!B160</f>
        <v>6000-DESPACHO DEL SUPERINTENDENTE DELEGADO PARA EL CONTROL Y VERIFICACIÓN DE REGLAMENTOS TÉCNICOS Y METROLOGÍA LEGAL</v>
      </c>
      <c r="D162" s="184">
        <f>+'PAI 2025 GPS rempl2)'!C160</f>
        <v>2</v>
      </c>
      <c r="E162" s="184" t="str">
        <f>+'PAI 2025 GPS rempl2)'!D160</f>
        <v>Producto</v>
      </c>
      <c r="F162" s="184" t="str">
        <f>+'PAI 2025 GPS rempl2)'!E160</f>
        <v>6000.3</v>
      </c>
      <c r="G162" s="184" t="str">
        <f>+'PAI 2025 GPS rempl2)'!F160</f>
        <v>Innovador</v>
      </c>
      <c r="H162" s="184" t="str">
        <f>VLOOKUP(A162,'Plantilla publicacion'!$A$3:$F$490,6,0)</f>
        <v>58-Promover el enfoque preventivo, diferencial y territorial en el que hacer misional de la entidad</v>
      </c>
      <c r="I162" s="184" t="str">
        <f>VLOOKUP(F162,'Plantilla publicacion'!$A$3:$N$490,14,0)</f>
        <v>103-Cumplimiento de productos del PAI asociados a Promover el enfoque preventivo, diferencial y territorial en el que hacer misional de la entidad</v>
      </c>
      <c r="J162" s="184" t="str">
        <f>VLOOKUP(F162,'Plantilla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2" s="184" t="str">
        <f>+'PAI 2025 GPS rempl2)'!J160</f>
        <v>N/A</v>
      </c>
      <c r="L162" s="184" t="str">
        <f>+'PAI 2025 GPS rempl2)'!K160</f>
        <v>No</v>
      </c>
      <c r="M162" s="184" t="str">
        <f>+'PAI 2025 GPS rempl2)'!L160</f>
        <v>C-3503-0200-0016-40401c</v>
      </c>
      <c r="N162" s="184" t="str">
        <f>VLOOKUP(A162,'Plantilla publicacion'!$A$2:$E$491,5,0)</f>
        <v>Política Servicio al Ciudadano_DIMENSIÓN Gestión con Valores para Resultados</v>
      </c>
      <c r="O162" s="184" t="str">
        <f>IF(E162="Producto",VLOOKUP(F162,'Plantilla publicacion'!$A$3:$Q$490,16,0),"N/A")</f>
        <v>PND_10_Fortalecer las actividades de inspección, vigilancia y control</v>
      </c>
      <c r="P162" s="184" t="str">
        <f>+'PAI 2025 GPS rempl2)'!O160</f>
        <v>Campañas de control preventivo en control de precios en cualquiera de los siguientes temas: combustibles, medicamentos o leche cruda, realizadas. (Informe con análisis del desarrollo de la campaña)</v>
      </c>
      <c r="Q162" s="184">
        <f>+'PAI 2025 GPS rempl2)'!P160</f>
        <v>14</v>
      </c>
      <c r="R162" s="184">
        <f>+'PAI 2025 GPS rempl2)'!Q160</f>
        <v>2</v>
      </c>
      <c r="S162" s="184" t="str">
        <f>+'PAI 2025 GPS rempl2)'!R160</f>
        <v>Númerica</v>
      </c>
      <c r="T162" s="184" t="str">
        <f>+'PAI 2025 GPS rempl2)'!S160</f>
        <v># de Informes con análisis del desarrollo de la campaña realizados / 2 Informes con análisis del desarrollo de la campaña a realizar</v>
      </c>
      <c r="U162" s="185">
        <f>+'PAI 2025 GPS rempl2)'!T160</f>
        <v>45670</v>
      </c>
      <c r="V162" s="185">
        <f>+'PAI 2025 GPS rempl2)'!U160</f>
        <v>46022</v>
      </c>
      <c r="W162" s="184" t="str">
        <f>+'PAI 2025 GPS rempl2)'!V160</f>
        <v>6000-DESPACHO DEL SUPERINTENDENTE DELEGADO PARA EL CONTROL Y VERIFICACIÓN DE REGLAMENTOS TÉCNICOS Y METROLOGÍA LEGAL</v>
      </c>
    </row>
    <row r="163" spans="1:23 16384:16384" s="317" customFormat="1" ht="58.5" customHeight="1" x14ac:dyDescent="0.25">
      <c r="A163" s="314" t="s">
        <v>1227</v>
      </c>
      <c r="B163" s="315" t="str">
        <f>VLOOKUP(A163,'Dimensión 3-Gestión con Valor'!$B$10:$B$379,1,0)</f>
        <v>6000.3.1</v>
      </c>
      <c r="C163" s="315" t="str">
        <f>+'PAI 2025 GPS rempl2)'!B161</f>
        <v>6000-DESPACHO DEL SUPERINTENDENTE DELEGADO PARA EL CONTROL Y VERIFICACIÓN DE REGLAMENTOS TÉCNICOS Y METROLOGÍA LEGAL</v>
      </c>
      <c r="D163" s="315">
        <f>+'PAI 2025 GPS rempl2)'!C161</f>
        <v>2</v>
      </c>
      <c r="E163" s="315" t="str">
        <f>+'PAI 2025 GPS rempl2)'!D161</f>
        <v>Actividad propia</v>
      </c>
      <c r="F163" s="315" t="str">
        <f>+'PAI 2025 GPS rempl2)'!E161</f>
        <v>6000.3.1</v>
      </c>
      <c r="G163" s="315" t="str">
        <f>+'PAI 2025 GPS rempl2)'!F161</f>
        <v>N/A</v>
      </c>
      <c r="H163" s="315">
        <f>VLOOKUP(A163,'Plantilla publicacion'!$A$3:$F$490,6,0)</f>
        <v>0</v>
      </c>
      <c r="I163" s="315">
        <f>VLOOKUP(F163,'Plantilla publicacion'!$A$3:$N$490,14,0)</f>
        <v>0</v>
      </c>
      <c r="J163" s="315">
        <f>VLOOKUP(F163,'Plantilla publicacion'!$A$3:$P$490,15,0)</f>
        <v>0</v>
      </c>
      <c r="K163" s="315" t="str">
        <f>+'PAI 2025 GPS rempl2)'!J161</f>
        <v>N/A</v>
      </c>
      <c r="L163" s="315" t="str">
        <f>+'PAI 2025 GPS rempl2)'!K161</f>
        <v>N/A</v>
      </c>
      <c r="M163" s="315" t="str">
        <f>+'PAI 2025 GPS rempl2)'!L161</f>
        <v>N/A</v>
      </c>
      <c r="N163" s="315" t="str">
        <f t="shared" ref="N163:N166" si="24">+N162</f>
        <v>Política Servicio al Ciudadano_DIMENSIÓN Gestión con Valores para Resultados</v>
      </c>
      <c r="O163" s="315" t="str">
        <f>IF(E163="Producto",VLOOKUP(F163,'Plantilla publicacion'!$A$3:$Q$490,16,0),"N/A")</f>
        <v>N/A</v>
      </c>
      <c r="P163" s="315" t="str">
        <f>+'PAI 2025 GPS rempl2)'!O161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63" s="315">
        <f>+'PAI 2025 GPS rempl2)'!P161</f>
        <v>20</v>
      </c>
      <c r="R163" s="315">
        <f>+'PAI 2025 GPS rempl2)'!Q161</f>
        <v>2</v>
      </c>
      <c r="S163" s="315" t="str">
        <f>+'PAI 2025 GPS rempl2)'!R161</f>
        <v>Númerica</v>
      </c>
      <c r="T163" s="316" t="str">
        <f>+'PAI 2025 GPS rempl2)'!S161</f>
        <v># de Campañas planificadas / 2 Campañas programadas</v>
      </c>
      <c r="U163" s="316">
        <f>+'PAI 2025 GPS rempl2)'!T161</f>
        <v>45670</v>
      </c>
      <c r="V163" s="315">
        <f>+'PAI 2025 GPS rempl2)'!U161</f>
        <v>45897</v>
      </c>
      <c r="W163" s="317" t="str">
        <f>+'PAI 2025 GPS rempl2)'!V161</f>
        <v>6000-DESPACHO DEL SUPERINTENDENTE DELEGADO PARA EL CONTROL Y VERIFICACIÓN DE REGLAMENTOS TÉCNICOS Y METROLOGÍA LEGAL</v>
      </c>
      <c r="XFD163" s="314"/>
    </row>
    <row r="164" spans="1:23 16384:16384" s="317" customFormat="1" ht="58.5" customHeight="1" x14ac:dyDescent="0.25">
      <c r="A164" s="314" t="s">
        <v>1228</v>
      </c>
      <c r="B164" s="315" t="str">
        <f>VLOOKUP(A164,'Dimensión 3-Gestión con Valor'!$B$10:$B$379,1,0)</f>
        <v>6000.3.2</v>
      </c>
      <c r="C164" s="315" t="str">
        <f>+'PAI 2025 GPS rempl2)'!B162</f>
        <v>6000-DESPACHO DEL SUPERINTENDENTE DELEGADO PARA EL CONTROL Y VERIFICACIÓN DE REGLAMENTOS TÉCNICOS Y METROLOGÍA LEGAL</v>
      </c>
      <c r="D164" s="315">
        <f>+'PAI 2025 GPS rempl2)'!C162</f>
        <v>2</v>
      </c>
      <c r="E164" s="315" t="str">
        <f>+'PAI 2025 GPS rempl2)'!D162</f>
        <v>Actividad propia</v>
      </c>
      <c r="F164" s="315" t="str">
        <f>+'PAI 2025 GPS rempl2)'!E162</f>
        <v>6000.3.2</v>
      </c>
      <c r="G164" s="315" t="str">
        <f>+'PAI 2025 GPS rempl2)'!F162</f>
        <v>N/A</v>
      </c>
      <c r="H164" s="315">
        <f>VLOOKUP(A164,'Plantilla publicacion'!$A$3:$F$490,6,0)</f>
        <v>0</v>
      </c>
      <c r="I164" s="315">
        <f>VLOOKUP(F164,'Plantilla publicacion'!$A$3:$N$490,14,0)</f>
        <v>0</v>
      </c>
      <c r="J164" s="315">
        <f>VLOOKUP(F164,'Plantilla publicacion'!$A$3:$P$490,15,0)</f>
        <v>0</v>
      </c>
      <c r="K164" s="315" t="str">
        <f>+'PAI 2025 GPS rempl2)'!J162</f>
        <v>N/A</v>
      </c>
      <c r="L164" s="315" t="str">
        <f>+'PAI 2025 GPS rempl2)'!K162</f>
        <v>N/A</v>
      </c>
      <c r="M164" s="315" t="str">
        <f>+'PAI 2025 GPS rempl2)'!L162</f>
        <v>N/A</v>
      </c>
      <c r="N164" s="315" t="str">
        <f t="shared" si="24"/>
        <v>Política Servicio al Ciudadano_DIMENSIÓN Gestión con Valores para Resultados</v>
      </c>
      <c r="O164" s="315" t="str">
        <f>IF(E164="Producto",VLOOKUP(F164,'Plantilla publicacion'!$A$3:$Q$490,16,0),"N/A")</f>
        <v>N/A</v>
      </c>
      <c r="P164" s="315" t="str">
        <f>+'PAI 2025 GPS rempl2)'!O162</f>
        <v>Establecer el cronograma de visitas y requerimientos de cada una de las campañas en los sectores definidos (Cronograma)</v>
      </c>
      <c r="Q164" s="315">
        <f>+'PAI 2025 GPS rempl2)'!P162</f>
        <v>20</v>
      </c>
      <c r="R164" s="315">
        <f>+'PAI 2025 GPS rempl2)'!Q162</f>
        <v>2</v>
      </c>
      <c r="S164" s="315" t="str">
        <f>+'PAI 2025 GPS rempl2)'!R162</f>
        <v>Númerica</v>
      </c>
      <c r="T164" s="316" t="str">
        <f>+'PAI 2025 GPS rempl2)'!S162</f>
        <v># de Cronogramas elaborados / 2 Cronogramas programados</v>
      </c>
      <c r="U164" s="316">
        <f>+'PAI 2025 GPS rempl2)'!T162</f>
        <v>45670</v>
      </c>
      <c r="V164" s="315">
        <f>+'PAI 2025 GPS rempl2)'!U162</f>
        <v>46022</v>
      </c>
      <c r="W164" s="317" t="str">
        <f>+'PAI 2025 GPS rempl2)'!V162</f>
        <v>6000-DESPACHO DEL SUPERINTENDENTE DELEGADO PARA EL CONTROL Y VERIFICACIÓN DE REGLAMENTOS TÉCNICOS Y METROLOGÍA LEGAL</v>
      </c>
      <c r="XFD164" s="314"/>
    </row>
    <row r="165" spans="1:23 16384:16384" s="317" customFormat="1" ht="58.5" customHeight="1" x14ac:dyDescent="0.25">
      <c r="A165" s="314" t="s">
        <v>1229</v>
      </c>
      <c r="B165" s="315" t="str">
        <f>VLOOKUP(A165,'Dimensión 3-Gestión con Valor'!$B$10:$B$379,1,0)</f>
        <v>6000.3.3</v>
      </c>
      <c r="C165" s="315" t="str">
        <f>+'PAI 2025 GPS rempl2)'!B163</f>
        <v>6000-DESPACHO DEL SUPERINTENDENTE DELEGADO PARA EL CONTROL Y VERIFICACIÓN DE REGLAMENTOS TÉCNICOS Y METROLOGÍA LEGAL</v>
      </c>
      <c r="D165" s="315">
        <f>+'PAI 2025 GPS rempl2)'!C163</f>
        <v>2</v>
      </c>
      <c r="E165" s="315" t="str">
        <f>+'PAI 2025 GPS rempl2)'!D163</f>
        <v>Actividad propia</v>
      </c>
      <c r="F165" s="315" t="str">
        <f>+'PAI 2025 GPS rempl2)'!E163</f>
        <v>6000.3.3</v>
      </c>
      <c r="G165" s="315" t="str">
        <f>+'PAI 2025 GPS rempl2)'!F163</f>
        <v>N/A</v>
      </c>
      <c r="H165" s="315">
        <f>VLOOKUP(A165,'Plantilla publicacion'!$A$3:$F$490,6,0)</f>
        <v>0</v>
      </c>
      <c r="I165" s="315">
        <f>VLOOKUP(F165,'Plantilla publicacion'!$A$3:$N$490,14,0)</f>
        <v>0</v>
      </c>
      <c r="J165" s="315">
        <f>VLOOKUP(F165,'Plantilla publicacion'!$A$3:$P$490,15,0)</f>
        <v>0</v>
      </c>
      <c r="K165" s="315" t="str">
        <f>+'PAI 2025 GPS rempl2)'!J163</f>
        <v>N/A</v>
      </c>
      <c r="L165" s="315" t="str">
        <f>+'PAI 2025 GPS rempl2)'!K163</f>
        <v>N/A</v>
      </c>
      <c r="M165" s="315" t="str">
        <f>+'PAI 2025 GPS rempl2)'!L163</f>
        <v>N/A</v>
      </c>
      <c r="N165" s="315" t="str">
        <f t="shared" si="24"/>
        <v>Política Servicio al Ciudadano_DIMENSIÓN Gestión con Valores para Resultados</v>
      </c>
      <c r="O165" s="315" t="str">
        <f>IF(E165="Producto",VLOOKUP(F165,'Plantilla publicacion'!$A$3:$Q$490,16,0),"N/A")</f>
        <v>N/A</v>
      </c>
      <c r="P165" s="315" t="str">
        <f>+'PAI 2025 GPS rempl2)'!O163</f>
        <v>Ejecutar el cronograma de visitas y requerimientos (Seguimiento al cronograma)</v>
      </c>
      <c r="Q165" s="315">
        <f>+'PAI 2025 GPS rempl2)'!P163</f>
        <v>30</v>
      </c>
      <c r="R165" s="315">
        <f>+'PAI 2025 GPS rempl2)'!Q163</f>
        <v>100</v>
      </c>
      <c r="S165" s="315" t="str">
        <f>+'PAI 2025 GPS rempl2)'!R163</f>
        <v>Porcentual</v>
      </c>
      <c r="T165" s="316" t="str">
        <f>+'PAI 2025 GPS rempl2)'!S163</f>
        <v>% de Actividades ejecutadas / 100% de Actividades programadas</v>
      </c>
      <c r="U165" s="316">
        <f>+'PAI 2025 GPS rempl2)'!T163</f>
        <v>45670</v>
      </c>
      <c r="V165" s="315">
        <f>+'PAI 2025 GPS rempl2)'!U163</f>
        <v>46022</v>
      </c>
      <c r="W165" s="317" t="str">
        <f>+'PAI 2025 GPS rempl2)'!V163</f>
        <v>6000-DESPACHO DEL SUPERINTENDENTE DELEGADO PARA EL CONTROL Y VERIFICACIÓN DE REGLAMENTOS TÉCNICOS Y METROLOGÍA LEGAL</v>
      </c>
      <c r="XFD165" s="314"/>
    </row>
    <row r="166" spans="1:23 16384:16384" s="317" customFormat="1" ht="58.5" customHeight="1" x14ac:dyDescent="0.25">
      <c r="A166" s="314" t="s">
        <v>1230</v>
      </c>
      <c r="B166" s="315" t="str">
        <f>VLOOKUP(A166,'Dimensión 3-Gestión con Valor'!$B$10:$B$379,1,0)</f>
        <v>6000.3.4</v>
      </c>
      <c r="C166" s="315" t="str">
        <f>+'PAI 2025 GPS rempl2)'!B164</f>
        <v>6000-DESPACHO DEL SUPERINTENDENTE DELEGADO PARA EL CONTROL Y VERIFICACIÓN DE REGLAMENTOS TÉCNICOS Y METROLOGÍA LEGAL</v>
      </c>
      <c r="D166" s="315">
        <f>+'PAI 2025 GPS rempl2)'!C164</f>
        <v>2</v>
      </c>
      <c r="E166" s="315" t="str">
        <f>+'PAI 2025 GPS rempl2)'!D164</f>
        <v>Actividad propia</v>
      </c>
      <c r="F166" s="315" t="str">
        <f>+'PAI 2025 GPS rempl2)'!E164</f>
        <v>6000.3.4</v>
      </c>
      <c r="G166" s="315" t="str">
        <f>+'PAI 2025 GPS rempl2)'!F164</f>
        <v>N/A</v>
      </c>
      <c r="H166" s="315">
        <f>VLOOKUP(A166,'Plantilla publicacion'!$A$3:$F$490,6,0)</f>
        <v>0</v>
      </c>
      <c r="I166" s="315">
        <f>VLOOKUP(F166,'Plantilla publicacion'!$A$3:$N$490,14,0)</f>
        <v>0</v>
      </c>
      <c r="J166" s="315">
        <f>VLOOKUP(F166,'Plantilla publicacion'!$A$3:$P$490,15,0)</f>
        <v>0</v>
      </c>
      <c r="K166" s="315" t="str">
        <f>+'PAI 2025 GPS rempl2)'!J164</f>
        <v>N/A</v>
      </c>
      <c r="L166" s="315" t="str">
        <f>+'PAI 2025 GPS rempl2)'!K164</f>
        <v>N/A</v>
      </c>
      <c r="M166" s="315" t="str">
        <f>+'PAI 2025 GPS rempl2)'!L164</f>
        <v>N/A</v>
      </c>
      <c r="N166" s="315" t="str">
        <f t="shared" si="24"/>
        <v>Política Servicio al Ciudadano_DIMENSIÓN Gestión con Valores para Resultados</v>
      </c>
      <c r="O166" s="315" t="str">
        <f>IF(E166="Producto",VLOOKUP(F166,'Plantilla publicacion'!$A$3:$Q$490,16,0),"N/A")</f>
        <v>N/A</v>
      </c>
      <c r="P166" s="315" t="str">
        <f>+'PAI 2025 GPS rempl2)'!O164</f>
        <v>Análisis del desarrollo de la campaña (Informe con análisis del desarrollo de la campaña)</v>
      </c>
      <c r="Q166" s="315">
        <f>+'PAI 2025 GPS rempl2)'!P164</f>
        <v>30</v>
      </c>
      <c r="R166" s="315">
        <f>+'PAI 2025 GPS rempl2)'!Q164</f>
        <v>2</v>
      </c>
      <c r="S166" s="315" t="str">
        <f>+'PAI 2025 GPS rempl2)'!R164</f>
        <v>Númerica</v>
      </c>
      <c r="T166" s="316" t="str">
        <f>+'PAI 2025 GPS rempl2)'!S164</f>
        <v># de Informes con análisis del desarrollo de la campaña realizados / 2 Informes con análisis del desarrollo de la campaña a realizar</v>
      </c>
      <c r="U166" s="316">
        <f>+'PAI 2025 GPS rempl2)'!T164</f>
        <v>45670</v>
      </c>
      <c r="V166" s="315">
        <f>+'PAI 2025 GPS rempl2)'!U164</f>
        <v>46022</v>
      </c>
      <c r="W166" s="317" t="str">
        <f>+'PAI 2025 GPS rempl2)'!V164</f>
        <v>6000-DESPACHO DEL SUPERINTENDENTE DELEGADO PARA EL CONTROL Y VERIFICACIÓN DE REGLAMENTOS TÉCNICOS Y METROLOGÍA LEGAL</v>
      </c>
      <c r="XFD166" s="314"/>
    </row>
    <row r="167" spans="1:23 16384:16384" ht="58.5" customHeight="1" x14ac:dyDescent="0.25">
      <c r="A167" s="196" t="s">
        <v>1231</v>
      </c>
      <c r="B167" s="186" t="str">
        <f>VLOOKUP(A167,'Dimensión 3-Gestión con Valor'!$B$10:$B$379,1,0)</f>
        <v>6000.4</v>
      </c>
      <c r="C167" s="184" t="str">
        <f>+'PAI 2025 GPS rempl2)'!B165</f>
        <v>6000-DESPACHO DEL SUPERINTENDENTE DELEGADO PARA EL CONTROL Y VERIFICACIÓN DE REGLAMENTOS TÉCNICOS Y METROLOGÍA LEGAL</v>
      </c>
      <c r="D167" s="184">
        <f>+'PAI 2025 GPS rempl2)'!C165</f>
        <v>2</v>
      </c>
      <c r="E167" s="184" t="str">
        <f>+'PAI 2025 GPS rempl2)'!D165</f>
        <v>Producto</v>
      </c>
      <c r="F167" s="184" t="str">
        <f>+'PAI 2025 GPS rempl2)'!E165</f>
        <v>6000.4</v>
      </c>
      <c r="G167" s="184" t="str">
        <f>+'PAI 2025 GPS rempl2)'!F165</f>
        <v>Operativo</v>
      </c>
      <c r="H167" s="184" t="str">
        <f>VLOOKUP(A167,'Plantilla publicacion'!$A$3:$F$490,6,0)</f>
        <v>58-Promover el enfoque preventivo, diferencial y territorial en el que hacer misional de la entidad</v>
      </c>
      <c r="I167" s="184" t="str">
        <f>VLOOKUP(F167,'Plantilla publicacion'!$A$3:$N$490,14,0)</f>
        <v>103-Cumplimiento de productos del PAI asociados a Promover el enfoque preventivo, diferencial y territorial en el que hacer misional de la entidad</v>
      </c>
      <c r="J167" s="184" t="str">
        <f>VLOOKUP(F167,'Plantilla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7" s="184" t="str">
        <f>+'PAI 2025 GPS rempl2)'!J165</f>
        <v>N/A</v>
      </c>
      <c r="L167" s="184" t="str">
        <f>+'PAI 2025 GPS rempl2)'!K165</f>
        <v>No</v>
      </c>
      <c r="M167" s="184" t="str">
        <f>+'PAI 2025 GPS rempl2)'!L165</f>
        <v>C-3503-0200-0016-40401c</v>
      </c>
      <c r="N167" s="184" t="str">
        <f>VLOOKUP(A167,'Plantilla publicacion'!$A$2:$E$491,5,0)</f>
        <v>Política Mejora Normativa _DIMENSIÓN Gestión con Valores para Resultados</v>
      </c>
      <c r="O167" s="184" t="str">
        <f>IF(E167="Producto",VLOOKUP(F167,'Plantilla publicacion'!$A$3:$Q$490,16,0),"N/A")</f>
        <v xml:space="preserve">PND_9_Ampliar los instrumentos de prevención / PND_18_Fortalecer institucionalmente el Subsistema Nacional de la Calidad </v>
      </c>
      <c r="P167" s="184" t="str">
        <f>+'PAI 2025 GPS rempl2)'!O165</f>
        <v>Proyecto de Reglamento Técnico Metrológico de Medidores de Agua de uso residencial, elaborado y enviado (Documento proyecto y correo de envío o memorando)</v>
      </c>
      <c r="Q167" s="184">
        <f>+'PAI 2025 GPS rempl2)'!P165</f>
        <v>14</v>
      </c>
      <c r="R167" s="184">
        <f>+'PAI 2025 GPS rempl2)'!Q165</f>
        <v>1</v>
      </c>
      <c r="S167" s="184" t="str">
        <f>+'PAI 2025 GPS rempl2)'!R165</f>
        <v>Númerica</v>
      </c>
      <c r="T167" s="184" t="str">
        <f>+'PAI 2025 GPS rempl2)'!S165</f>
        <v># de Correo electrónico de remisión y proyecto de acto administrativo ajustado / Único entregable / 1 Correo electrónico de remisión y proyecto de acto administrativo ajustado / Único entregable</v>
      </c>
      <c r="U167" s="185">
        <f>+'PAI 2025 GPS rempl2)'!T165</f>
        <v>45691</v>
      </c>
      <c r="V167" s="185">
        <f>+'PAI 2025 GPS rempl2)'!U165</f>
        <v>45947</v>
      </c>
      <c r="W167" s="184" t="str">
        <f>+'PAI 2025 GPS rempl2)'!V165</f>
        <v>6000-DESPACHO DEL SUPERINTENDENTE DELEGADO PARA EL CONTROL Y VERIFICACIÓN DE REGLAMENTOS TÉCNICOS Y METROLOGÍA LEGAL</v>
      </c>
    </row>
    <row r="168" spans="1:23 16384:16384" s="317" customFormat="1" ht="58.5" customHeight="1" x14ac:dyDescent="0.25">
      <c r="A168" s="314" t="s">
        <v>1232</v>
      </c>
      <c r="B168" s="315" t="str">
        <f>VLOOKUP(A168,'Dimensión 3-Gestión con Valor'!$B$10:$B$379,1,0)</f>
        <v>6000.4.1</v>
      </c>
      <c r="C168" s="315" t="str">
        <f>+'PAI 2025 GPS rempl2)'!B166</f>
        <v>6000-DESPACHO DEL SUPERINTENDENTE DELEGADO PARA EL CONTROL Y VERIFICACIÓN DE REGLAMENTOS TÉCNICOS Y METROLOGÍA LEGAL</v>
      </c>
      <c r="D168" s="315">
        <f>+'PAI 2025 GPS rempl2)'!C166</f>
        <v>2</v>
      </c>
      <c r="E168" s="315" t="str">
        <f>+'PAI 2025 GPS rempl2)'!D166</f>
        <v>Actividad propia</v>
      </c>
      <c r="F168" s="315" t="str">
        <f>+'PAI 2025 GPS rempl2)'!E166</f>
        <v>6000.4.1</v>
      </c>
      <c r="G168" s="315" t="str">
        <f>+'PAI 2025 GPS rempl2)'!F166</f>
        <v>N/A</v>
      </c>
      <c r="H168" s="315">
        <f>VLOOKUP(A168,'Plantilla publicacion'!$A$3:$F$490,6,0)</f>
        <v>0</v>
      </c>
      <c r="I168" s="315">
        <f>VLOOKUP(F168,'Plantilla publicacion'!$A$3:$N$490,14,0)</f>
        <v>0</v>
      </c>
      <c r="J168" s="315">
        <f>VLOOKUP(F168,'Plantilla publicacion'!$A$3:$P$490,15,0)</f>
        <v>0</v>
      </c>
      <c r="K168" s="315" t="str">
        <f>+'PAI 2025 GPS rempl2)'!J166</f>
        <v>N/A</v>
      </c>
      <c r="L168" s="315" t="str">
        <f>+'PAI 2025 GPS rempl2)'!K166</f>
        <v>N/A</v>
      </c>
      <c r="M168" s="315" t="str">
        <f>+'PAI 2025 GPS rempl2)'!L166</f>
        <v>N/A</v>
      </c>
      <c r="N168" s="315" t="str">
        <f t="shared" ref="N168:N172" si="25">+N167</f>
        <v>Política Mejora Normativa _DIMENSIÓN Gestión con Valores para Resultados</v>
      </c>
      <c r="O168" s="315" t="str">
        <f>IF(E168="Producto",VLOOKUP(F168,'Plantilla publicacion'!$A$3:$Q$490,16,0),"N/A")</f>
        <v>N/A</v>
      </c>
      <c r="P168" s="315" t="str">
        <f>+'PAI 2025 GPS rempl2)'!O166</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68" s="315">
        <f>+'PAI 2025 GPS rempl2)'!P166</f>
        <v>20</v>
      </c>
      <c r="R168" s="315">
        <f>+'PAI 2025 GPS rempl2)'!Q166</f>
        <v>1</v>
      </c>
      <c r="S168" s="315" t="str">
        <f>+'PAI 2025 GPS rempl2)'!R166</f>
        <v>Númerica</v>
      </c>
      <c r="T168" s="316" t="str">
        <f>+'PAI 2025 GPS rempl2)'!S166</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68" s="316">
        <f>+'PAI 2025 GPS rempl2)'!T166</f>
        <v>45691</v>
      </c>
      <c r="V168" s="315">
        <f>+'PAI 2025 GPS rempl2)'!U166</f>
        <v>45730</v>
      </c>
      <c r="W168" s="317" t="str">
        <f>+'PAI 2025 GPS rempl2)'!V166</f>
        <v>6000-DESPACHO DEL SUPERINTENDENTE DELEGADO PARA EL CONTROL Y VERIFICACIÓN DE REGLAMENTOS TÉCNICOS Y METROLOGÍA LEGAL</v>
      </c>
      <c r="XFD168" s="314"/>
    </row>
    <row r="169" spans="1:23 16384:16384" s="317" customFormat="1" ht="58.5" customHeight="1" x14ac:dyDescent="0.25">
      <c r="A169" s="314" t="s">
        <v>1234</v>
      </c>
      <c r="B169" s="315" t="str">
        <f>VLOOKUP(A169,'Dimensión 3-Gestión con Valor'!$B$10:$B$379,1,0)</f>
        <v>6000.4.2</v>
      </c>
      <c r="C169" s="315" t="str">
        <f>+'PAI 2025 GPS rempl2)'!B167</f>
        <v>6000-DESPACHO DEL SUPERINTENDENTE DELEGADO PARA EL CONTROL Y VERIFICACIÓN DE REGLAMENTOS TÉCNICOS Y METROLOGÍA LEGAL</v>
      </c>
      <c r="D169" s="315">
        <f>+'PAI 2025 GPS rempl2)'!C167</f>
        <v>2</v>
      </c>
      <c r="E169" s="315" t="str">
        <f>+'PAI 2025 GPS rempl2)'!D167</f>
        <v>Actividad propia</v>
      </c>
      <c r="F169" s="315" t="str">
        <f>+'PAI 2025 GPS rempl2)'!E167</f>
        <v>6000.4.2</v>
      </c>
      <c r="G169" s="315" t="str">
        <f>+'PAI 2025 GPS rempl2)'!F167</f>
        <v>N/A</v>
      </c>
      <c r="H169" s="315">
        <f>VLOOKUP(A169,'Plantilla publicacion'!$A$3:$F$490,6,0)</f>
        <v>0</v>
      </c>
      <c r="I169" s="315">
        <f>VLOOKUP(F169,'Plantilla publicacion'!$A$3:$N$490,14,0)</f>
        <v>0</v>
      </c>
      <c r="J169" s="315">
        <f>VLOOKUP(F169,'Plantilla publicacion'!$A$3:$P$490,15,0)</f>
        <v>0</v>
      </c>
      <c r="K169" s="315" t="str">
        <f>+'PAI 2025 GPS rempl2)'!J167</f>
        <v>N/A</v>
      </c>
      <c r="L169" s="315" t="str">
        <f>+'PAI 2025 GPS rempl2)'!K167</f>
        <v>N/A</v>
      </c>
      <c r="M169" s="315" t="str">
        <f>+'PAI 2025 GPS rempl2)'!L167</f>
        <v>N/A</v>
      </c>
      <c r="N169" s="315" t="str">
        <f t="shared" si="25"/>
        <v>Política Mejora Normativa _DIMENSIÓN Gestión con Valores para Resultados</v>
      </c>
      <c r="O169" s="315" t="str">
        <f>IF(E169="Producto",VLOOKUP(F169,'Plantilla publicacion'!$A$3:$Q$490,16,0),"N/A")</f>
        <v>N/A</v>
      </c>
      <c r="P169" s="315" t="str">
        <f>+'PAI 2025 GPS rempl2)'!O167</f>
        <v>Remitir el proyecto de acto administrativo a la Dirección de Regulación del Ministerio de Comercio, Industria y Turismo para obtener concepto previo. (correo electrónico de remisión (o memo de traslado) y proyecto de acto administrativo  / Único entregable)</v>
      </c>
      <c r="Q169" s="315">
        <f>+'PAI 2025 GPS rempl2)'!P167</f>
        <v>20</v>
      </c>
      <c r="R169" s="315">
        <f>+'PAI 2025 GPS rempl2)'!Q167</f>
        <v>1</v>
      </c>
      <c r="S169" s="315" t="str">
        <f>+'PAI 2025 GPS rempl2)'!R167</f>
        <v>Númerica</v>
      </c>
      <c r="T169" s="316" t="str">
        <f>+'PAI 2025 GPS rempl2)'!S167</f>
        <v># de Correo electrónico de remisión (o memo de traslado) y proyecto de acto administrativo  / Único entregable / 1 Correo electrónico de remisión (o memo de traslado) y proyecto de acto administrativo  / Único entregable</v>
      </c>
      <c r="U169" s="316">
        <f>+'PAI 2025 GPS rempl2)'!T167</f>
        <v>45733</v>
      </c>
      <c r="V169" s="315">
        <f>+'PAI 2025 GPS rempl2)'!U167</f>
        <v>45751</v>
      </c>
      <c r="W169" s="317" t="str">
        <f>+'PAI 2025 GPS rempl2)'!V167</f>
        <v>6000-DESPACHO DEL SUPERINTENDENTE DELEGADO PARA EL CONTROL Y VERIFICACIÓN DE REGLAMENTOS TÉCNICOS Y METROLOGÍA LEGAL</v>
      </c>
      <c r="XFD169" s="314"/>
    </row>
    <row r="170" spans="1:23 16384:16384" s="317" customFormat="1" ht="58.5" customHeight="1" x14ac:dyDescent="0.25">
      <c r="A170" s="314" t="s">
        <v>1236</v>
      </c>
      <c r="B170" s="315" t="str">
        <f>VLOOKUP(A170,'Dimensión 3-Gestión con Valor'!$B$10:$B$379,1,0)</f>
        <v>6000.4.3</v>
      </c>
      <c r="C170" s="315" t="str">
        <f>+'PAI 2025 GPS rempl2)'!B168</f>
        <v>6000-DESPACHO DEL SUPERINTENDENTE DELEGADO PARA EL CONTROL Y VERIFICACIÓN DE REGLAMENTOS TÉCNICOS Y METROLOGÍA LEGAL</v>
      </c>
      <c r="D170" s="315">
        <f>+'PAI 2025 GPS rempl2)'!C168</f>
        <v>2</v>
      </c>
      <c r="E170" s="315" t="str">
        <f>+'PAI 2025 GPS rempl2)'!D168</f>
        <v>Actividad propia</v>
      </c>
      <c r="F170" s="315" t="str">
        <f>+'PAI 2025 GPS rempl2)'!E168</f>
        <v>6000.4.3</v>
      </c>
      <c r="G170" s="315" t="str">
        <f>+'PAI 2025 GPS rempl2)'!F168</f>
        <v>N/A</v>
      </c>
      <c r="H170" s="315">
        <f>VLOOKUP(A170,'Plantilla publicacion'!$A$3:$F$490,6,0)</f>
        <v>0</v>
      </c>
      <c r="I170" s="315">
        <f>VLOOKUP(F170,'Plantilla publicacion'!$A$3:$N$490,14,0)</f>
        <v>0</v>
      </c>
      <c r="J170" s="315">
        <f>VLOOKUP(F170,'Plantilla publicacion'!$A$3:$P$490,15,0)</f>
        <v>0</v>
      </c>
      <c r="K170" s="315" t="str">
        <f>+'PAI 2025 GPS rempl2)'!J168</f>
        <v>N/A</v>
      </c>
      <c r="L170" s="315" t="str">
        <f>+'PAI 2025 GPS rempl2)'!K168</f>
        <v>N/A</v>
      </c>
      <c r="M170" s="315" t="str">
        <f>+'PAI 2025 GPS rempl2)'!L168</f>
        <v>N/A</v>
      </c>
      <c r="N170" s="315" t="str">
        <f t="shared" si="25"/>
        <v>Política Mejora Normativa _DIMENSIÓN Gestión con Valores para Resultados</v>
      </c>
      <c r="O170" s="315" t="str">
        <f>IF(E170="Producto",VLOOKUP(F170,'Plantilla publicacion'!$A$3:$Q$490,16,0),"N/A")</f>
        <v>N/A</v>
      </c>
      <c r="P170" s="315" t="str">
        <f>+'PAI 2025 GPS rempl2)'!O168</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0" s="315">
        <f>+'PAI 2025 GPS rempl2)'!P168</f>
        <v>20</v>
      </c>
      <c r="R170" s="315">
        <f>+'PAI 2025 GPS rempl2)'!Q168</f>
        <v>1</v>
      </c>
      <c r="S170" s="315" t="str">
        <f>+'PAI 2025 GPS rempl2)'!R168</f>
        <v>Númerica</v>
      </c>
      <c r="T170" s="316" t="str">
        <f>+'PAI 2025 GPS rempl2)'!S168</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0" s="316">
        <f>+'PAI 2025 GPS rempl2)'!T168</f>
        <v>45754</v>
      </c>
      <c r="V170" s="315">
        <f>+'PAI 2025 GPS rempl2)'!U168</f>
        <v>45779</v>
      </c>
      <c r="W170" s="317" t="str">
        <f>+'PAI 2025 GPS rempl2)'!V168</f>
        <v>6000-DESPACHO DEL SUPERINTENDENTE DELEGADO PARA EL CONTROL Y VERIFICACIÓN DE REGLAMENTOS TÉCNICOS Y METROLOGÍA LEGAL</v>
      </c>
      <c r="XFD170" s="314"/>
    </row>
    <row r="171" spans="1:23 16384:16384" s="317" customFormat="1" ht="58.5" customHeight="1" x14ac:dyDescent="0.25">
      <c r="A171" s="314" t="s">
        <v>1238</v>
      </c>
      <c r="B171" s="315" t="str">
        <f>VLOOKUP(A171,'Dimensión 3-Gestión con Valor'!$B$10:$B$379,1,0)</f>
        <v>6000.4.4</v>
      </c>
      <c r="C171" s="315" t="str">
        <f>+'PAI 2025 GPS rempl2)'!B169</f>
        <v>6000-DESPACHO DEL SUPERINTENDENTE DELEGADO PARA EL CONTROL Y VERIFICACIÓN DE REGLAMENTOS TÉCNICOS Y METROLOGÍA LEGAL</v>
      </c>
      <c r="D171" s="315">
        <f>+'PAI 2025 GPS rempl2)'!C169</f>
        <v>2</v>
      </c>
      <c r="E171" s="315" t="str">
        <f>+'PAI 2025 GPS rempl2)'!D169</f>
        <v>Actividad propia</v>
      </c>
      <c r="F171" s="315" t="str">
        <f>+'PAI 2025 GPS rempl2)'!E169</f>
        <v>6000.4.4</v>
      </c>
      <c r="G171" s="315" t="str">
        <f>+'PAI 2025 GPS rempl2)'!F169</f>
        <v>N/A</v>
      </c>
      <c r="H171" s="315">
        <f>VLOOKUP(A171,'Plantilla publicacion'!$A$3:$F$490,6,0)</f>
        <v>0</v>
      </c>
      <c r="I171" s="315">
        <f>VLOOKUP(F171,'Plantilla publicacion'!$A$3:$N$490,14,0)</f>
        <v>0</v>
      </c>
      <c r="J171" s="315">
        <f>VLOOKUP(F171,'Plantilla publicacion'!$A$3:$P$490,15,0)</f>
        <v>0</v>
      </c>
      <c r="K171" s="315" t="str">
        <f>+'PAI 2025 GPS rempl2)'!J169</f>
        <v>N/A</v>
      </c>
      <c r="L171" s="315" t="str">
        <f>+'PAI 2025 GPS rempl2)'!K169</f>
        <v>N/A</v>
      </c>
      <c r="M171" s="315" t="str">
        <f>+'PAI 2025 GPS rempl2)'!L169</f>
        <v>N/A</v>
      </c>
      <c r="N171" s="315" t="str">
        <f t="shared" si="25"/>
        <v>Política Mejora Normativa _DIMENSIÓN Gestión con Valores para Resultados</v>
      </c>
      <c r="O171" s="315" t="str">
        <f>IF(E171="Producto",VLOOKUP(F171,'Plantilla publicacion'!$A$3:$Q$490,16,0),"N/A")</f>
        <v>N/A</v>
      </c>
      <c r="P171" s="315" t="str">
        <f>+'PAI 2025 GPS rempl2)'!O169</f>
        <v>Remitir el proyecto de acto administrativo a abogacía de la competencia. (correo electrónico de remisión (o memo de traslado) y proyecto de acto administrativo  / Único entregable)</v>
      </c>
      <c r="Q171" s="315">
        <f>+'PAI 2025 GPS rempl2)'!P169</f>
        <v>20</v>
      </c>
      <c r="R171" s="315">
        <f>+'PAI 2025 GPS rempl2)'!Q169</f>
        <v>1</v>
      </c>
      <c r="S171" s="315" t="str">
        <f>+'PAI 2025 GPS rempl2)'!R169</f>
        <v>Númerica</v>
      </c>
      <c r="T171" s="316" t="str">
        <f>+'PAI 2025 GPS rempl2)'!S169</f>
        <v># de Correo electrónico de remisión y proyecto de acto administrativo ajustado / Único entregable / 1 Correo electrónico de remisión y proyecto de acto administrativo ajustado / Único entregable</v>
      </c>
      <c r="U171" s="316">
        <f>+'PAI 2025 GPS rempl2)'!T169</f>
        <v>45782</v>
      </c>
      <c r="V171" s="315">
        <f>+'PAI 2025 GPS rempl2)'!U169</f>
        <v>45800</v>
      </c>
      <c r="W171" s="317" t="str">
        <f>+'PAI 2025 GPS rempl2)'!V169</f>
        <v>6000-DESPACHO DEL SUPERINTENDENTE DELEGADO PARA EL CONTROL Y VERIFICACIÓN DE REGLAMENTOS TÉCNICOS Y METROLOGÍA LEGAL</v>
      </c>
      <c r="XFD171" s="314"/>
    </row>
    <row r="172" spans="1:23 16384:16384" s="317" customFormat="1" ht="58.5" customHeight="1" x14ac:dyDescent="0.25">
      <c r="A172" s="314" t="s">
        <v>1240</v>
      </c>
      <c r="B172" s="315" t="str">
        <f>VLOOKUP(A172,'Dimensión 3-Gestión con Valor'!$B$10:$B$379,1,0)</f>
        <v>6000.4.5</v>
      </c>
      <c r="C172" s="315" t="str">
        <f>+'PAI 2025 GPS rempl2)'!B170</f>
        <v>6000-DESPACHO DEL SUPERINTENDENTE DELEGADO PARA EL CONTROL Y VERIFICACIÓN DE REGLAMENTOS TÉCNICOS Y METROLOGÍA LEGAL</v>
      </c>
      <c r="D172" s="315">
        <f>+'PAI 2025 GPS rempl2)'!C170</f>
        <v>2</v>
      </c>
      <c r="E172" s="315" t="str">
        <f>+'PAI 2025 GPS rempl2)'!D170</f>
        <v>Actividad propia</v>
      </c>
      <c r="F172" s="315" t="str">
        <f>+'PAI 2025 GPS rempl2)'!E170</f>
        <v>6000.4.5</v>
      </c>
      <c r="G172" s="315" t="str">
        <f>+'PAI 2025 GPS rempl2)'!F170</f>
        <v>N/A</v>
      </c>
      <c r="H172" s="315">
        <f>VLOOKUP(A172,'Plantilla publicacion'!$A$3:$F$490,6,0)</f>
        <v>0</v>
      </c>
      <c r="I172" s="315">
        <f>VLOOKUP(F172,'Plantilla publicacion'!$A$3:$N$490,14,0)</f>
        <v>0</v>
      </c>
      <c r="J172" s="315">
        <f>VLOOKUP(F172,'Plantilla publicacion'!$A$3:$P$490,15,0)</f>
        <v>0</v>
      </c>
      <c r="K172" s="315" t="str">
        <f>+'PAI 2025 GPS rempl2)'!J170</f>
        <v>N/A</v>
      </c>
      <c r="L172" s="315" t="str">
        <f>+'PAI 2025 GPS rempl2)'!K170</f>
        <v>N/A</v>
      </c>
      <c r="M172" s="315" t="str">
        <f>+'PAI 2025 GPS rempl2)'!L170</f>
        <v>N/A</v>
      </c>
      <c r="N172" s="315" t="str">
        <f t="shared" si="25"/>
        <v>Política Mejora Normativa _DIMENSIÓN Gestión con Valores para Resultados</v>
      </c>
      <c r="O172" s="315" t="str">
        <f>IF(E172="Producto",VLOOKUP(F172,'Plantilla publicacion'!$A$3:$Q$490,16,0),"N/A")</f>
        <v>N/A</v>
      </c>
      <c r="P172" s="315" t="str">
        <f>+'PAI 2025 GPS rempl2)'!O170</f>
        <v>Ajustar el proyecto de acto administrativo acorde con comentarios, si hubiere lugar y enviar al Grupo de regulación para su expedición. (Correo electrónico de remisión y proyecto de acto administrativo ajustado / Único entregable)</v>
      </c>
      <c r="Q172" s="315">
        <f>+'PAI 2025 GPS rempl2)'!P170</f>
        <v>20</v>
      </c>
      <c r="R172" s="315">
        <f>+'PAI 2025 GPS rempl2)'!Q170</f>
        <v>1</v>
      </c>
      <c r="S172" s="315" t="str">
        <f>+'PAI 2025 GPS rempl2)'!R170</f>
        <v>Númerica</v>
      </c>
      <c r="T172" s="316" t="str">
        <f>+'PAI 2025 GPS rempl2)'!S170</f>
        <v># de Correo electrónico de remisión y proyecto de acto administrativo ajustado / Único entregable / 1 Correo electrónico de remisión y proyecto de acto administrativo ajustado / Único entregable</v>
      </c>
      <c r="U172" s="316">
        <f>+'PAI 2025 GPS rempl2)'!T170</f>
        <v>45828</v>
      </c>
      <c r="V172" s="315">
        <f>+'PAI 2025 GPS rempl2)'!U170</f>
        <v>45947</v>
      </c>
      <c r="W172" s="317" t="str">
        <f>+'PAI 2025 GPS rempl2)'!V170</f>
        <v>6000-DESPACHO DEL SUPERINTENDENTE DELEGADO PARA EL CONTROL Y VERIFICACIÓN DE REGLAMENTOS TÉCNICOS Y METROLOGÍA LEGAL</v>
      </c>
      <c r="XFD172" s="314"/>
    </row>
    <row r="173" spans="1:23 16384:16384" ht="58.5" customHeight="1" x14ac:dyDescent="0.25">
      <c r="A173" s="196" t="s">
        <v>1241</v>
      </c>
      <c r="B173" s="186" t="str">
        <f>VLOOKUP(A173,'Dimensión 3-Gestión con Valor'!$B$10:$B$379,1,0)</f>
        <v>6000.5</v>
      </c>
      <c r="C173" s="184" t="str">
        <f>+'PAI 2025 GPS rempl2)'!B171</f>
        <v>6000-DESPACHO DEL SUPERINTENDENTE DELEGADO PARA EL CONTROL Y VERIFICACIÓN DE REGLAMENTOS TÉCNICOS Y METROLOGÍA LEGAL</v>
      </c>
      <c r="D173" s="184">
        <f>+'PAI 2025 GPS rempl2)'!C171</f>
        <v>2</v>
      </c>
      <c r="E173" s="184" t="str">
        <f>+'PAI 2025 GPS rempl2)'!D171</f>
        <v>Producto</v>
      </c>
      <c r="F173" s="184" t="str">
        <f>+'PAI 2025 GPS rempl2)'!E171</f>
        <v>6000.5</v>
      </c>
      <c r="G173" s="184" t="str">
        <f>+'PAI 2025 GPS rempl2)'!F171</f>
        <v>Operativo</v>
      </c>
      <c r="H173" s="184" t="str">
        <f>VLOOKUP(A173,'Plantilla publicacion'!$A$3:$F$490,6,0)</f>
        <v>58-Promover el enfoque preventivo, diferencial y territorial en el que hacer misional de la entidad</v>
      </c>
      <c r="I173" s="184" t="str">
        <f>VLOOKUP(F173,'Plantilla publicacion'!$A$3:$N$490,14,0)</f>
        <v>103-Cumplimiento de productos del PAI asociados a Promover el enfoque preventivo, diferencial y territorial en el que hacer misional de la entidad</v>
      </c>
      <c r="J173" s="184" t="str">
        <f>VLOOKUP(F173,'Plantilla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73" s="184" t="str">
        <f>+'PAI 2025 GPS rempl2)'!J171</f>
        <v>N/A</v>
      </c>
      <c r="L173" s="184" t="str">
        <f>+'PAI 2025 GPS rempl2)'!K171</f>
        <v>No</v>
      </c>
      <c r="M173" s="184" t="str">
        <f>+'PAI 2025 GPS rempl2)'!L171</f>
        <v>C-3503-0200-0016-40401c</v>
      </c>
      <c r="N173" s="184" t="str">
        <f>VLOOKUP(A173,'Plantilla publicacion'!$A$2:$E$491,5,0)</f>
        <v>Política Mejora Normativa _DIMENSIÓN Gestión con Valores para Resultados</v>
      </c>
      <c r="O173" s="184" t="str">
        <f>IF(E173="Producto",VLOOKUP(F173,'Plantilla publicacion'!$A$3:$Q$490,16,0),"N/A")</f>
        <v xml:space="preserve">PND_9_Ampliar los instrumentos de prevención / PND_18_Fortalecer institucionalmente el Subsistema Nacional de la Calidad </v>
      </c>
      <c r="P173" s="184" t="str">
        <f>+'PAI 2025 GPS rempl2)'!O171</f>
        <v>Proyecto de Reglamento Técnico Metrológico de Medidores de Gas de uso residencial elaborado y enviado a la abogacia de la competencia. (Documento proyecto y correo de envío o memorando)</v>
      </c>
      <c r="Q173" s="184">
        <f>+'PAI 2025 GPS rempl2)'!P171</f>
        <v>14</v>
      </c>
      <c r="R173" s="184">
        <f>+'PAI 2025 GPS rempl2)'!Q171</f>
        <v>1</v>
      </c>
      <c r="S173" s="184" t="str">
        <f>+'PAI 2025 GPS rempl2)'!R171</f>
        <v>Númerica</v>
      </c>
      <c r="T173" s="184" t="str">
        <f>+'PAI 2025 GPS rempl2)'!S171</f>
        <v># de Correo electrónico de remisión (o memo de traslado) y proyecto de acto administrativo  / Único entregable / 1 Correo electrónico de remisión (o memo de traslado) y proyecto de acto administrativo  / Único entregable</v>
      </c>
      <c r="U173" s="185">
        <f>+'PAI 2025 GPS rempl2)'!T171</f>
        <v>45707</v>
      </c>
      <c r="V173" s="185">
        <f>+'PAI 2025 GPS rempl2)'!U171</f>
        <v>45961</v>
      </c>
      <c r="W173" s="184" t="str">
        <f>+'PAI 2025 GPS rempl2)'!V171</f>
        <v>6000-DESPACHO DEL SUPERINTENDENTE DELEGADO PARA EL CONTROL Y VERIFICACIÓN DE REGLAMENTOS TÉCNICOS Y METROLOGÍA LEGAL</v>
      </c>
    </row>
    <row r="174" spans="1:23 16384:16384" s="317" customFormat="1" ht="58.5" customHeight="1" x14ac:dyDescent="0.25">
      <c r="A174" s="314" t="s">
        <v>1242</v>
      </c>
      <c r="B174" s="315" t="str">
        <f>VLOOKUP(A174,'Dimensión 3-Gestión con Valor'!$B$10:$B$379,1,0)</f>
        <v>6000.5.1</v>
      </c>
      <c r="C174" s="315" t="str">
        <f>+'PAI 2025 GPS rempl2)'!B172</f>
        <v>6000-DESPACHO DEL SUPERINTENDENTE DELEGADO PARA EL CONTROL Y VERIFICACIÓN DE REGLAMENTOS TÉCNICOS Y METROLOGÍA LEGAL</v>
      </c>
      <c r="D174" s="315">
        <f>+'PAI 2025 GPS rempl2)'!C172</f>
        <v>2</v>
      </c>
      <c r="E174" s="315" t="str">
        <f>+'PAI 2025 GPS rempl2)'!D172</f>
        <v>Actividad propia</v>
      </c>
      <c r="F174" s="315" t="str">
        <f>+'PAI 2025 GPS rempl2)'!E172</f>
        <v>6000.5.1</v>
      </c>
      <c r="G174" s="315" t="str">
        <f>+'PAI 2025 GPS rempl2)'!F172</f>
        <v>N/A</v>
      </c>
      <c r="H174" s="315">
        <f>VLOOKUP(A174,'Plantilla publicacion'!$A$3:$F$490,6,0)</f>
        <v>0</v>
      </c>
      <c r="I174" s="315">
        <f>VLOOKUP(F174,'Plantilla publicacion'!$A$3:$N$490,14,0)</f>
        <v>0</v>
      </c>
      <c r="J174" s="315">
        <f>VLOOKUP(F174,'Plantilla publicacion'!$A$3:$P$490,15,0)</f>
        <v>0</v>
      </c>
      <c r="K174" s="315" t="str">
        <f>+'PAI 2025 GPS rempl2)'!J172</f>
        <v>N/A</v>
      </c>
      <c r="L174" s="315" t="str">
        <f>+'PAI 2025 GPS rempl2)'!K172</f>
        <v>N/A</v>
      </c>
      <c r="M174" s="315" t="str">
        <f>+'PAI 2025 GPS rempl2)'!L172</f>
        <v>N/A</v>
      </c>
      <c r="N174" s="315" t="str">
        <f t="shared" ref="N174:N180" si="26">+N173</f>
        <v>Política Mejora Normativa _DIMENSIÓN Gestión con Valores para Resultados</v>
      </c>
      <c r="O174" s="315" t="str">
        <f>IF(E174="Producto",VLOOKUP(F174,'Plantilla publicacion'!$A$3:$Q$490,16,0),"N/A")</f>
        <v>N/A</v>
      </c>
      <c r="P174" s="315" t="str">
        <f>+'PAI 2025 GPS rempl2)'!O172</f>
        <v>Enviar proyecto de resolución al Grupo de Regulación para revisión. (Correo electrónico de remisión y proyecto de acto administrativo / Único entregable)</v>
      </c>
      <c r="Q174" s="315">
        <f>+'PAI 2025 GPS rempl2)'!P172</f>
        <v>10</v>
      </c>
      <c r="R174" s="315">
        <f>+'PAI 2025 GPS rempl2)'!Q172</f>
        <v>1</v>
      </c>
      <c r="S174" s="315" t="str">
        <f>+'PAI 2025 GPS rempl2)'!R172</f>
        <v>Númerica</v>
      </c>
      <c r="T174" s="316" t="str">
        <f>+'PAI 2025 GPS rempl2)'!S172</f>
        <v># de Correo electrónico de remisión y proyecto de acto administrativo / Único entregable / 1 Correo electrónico de remisión y proyecto de acto administrativo / Único entregable</v>
      </c>
      <c r="U174" s="316">
        <f>+'PAI 2025 GPS rempl2)'!T172</f>
        <v>45707</v>
      </c>
      <c r="V174" s="315">
        <f>+'PAI 2025 GPS rempl2)'!U172</f>
        <v>45721</v>
      </c>
      <c r="W174" s="317" t="str">
        <f>+'PAI 2025 GPS rempl2)'!V172</f>
        <v>6000-DESPACHO DEL SUPERINTENDENTE DELEGADO PARA EL CONTROL Y VERIFICACIÓN DE REGLAMENTOS TÉCNICOS Y METROLOGÍA LEGAL</v>
      </c>
      <c r="XFD174" s="314"/>
    </row>
    <row r="175" spans="1:23 16384:16384" s="317" customFormat="1" ht="58.5" customHeight="1" x14ac:dyDescent="0.25">
      <c r="A175" s="314" t="s">
        <v>1244</v>
      </c>
      <c r="B175" s="315" t="str">
        <f>VLOOKUP(A175,'Dimensión 3-Gestión con Valor'!$B$10:$B$379,1,0)</f>
        <v>6000.5.2</v>
      </c>
      <c r="C175" s="315" t="str">
        <f>+'PAI 2025 GPS rempl2)'!B173</f>
        <v>6000-DESPACHO DEL SUPERINTENDENTE DELEGADO PARA EL CONTROL Y VERIFICACIÓN DE REGLAMENTOS TÉCNICOS Y METROLOGÍA LEGAL</v>
      </c>
      <c r="D175" s="315">
        <f>+'PAI 2025 GPS rempl2)'!C173</f>
        <v>2</v>
      </c>
      <c r="E175" s="315" t="str">
        <f>+'PAI 2025 GPS rempl2)'!D173</f>
        <v>Actividad propia</v>
      </c>
      <c r="F175" s="315" t="str">
        <f>+'PAI 2025 GPS rempl2)'!E173</f>
        <v>6000.5.2</v>
      </c>
      <c r="G175" s="315" t="str">
        <f>+'PAI 2025 GPS rempl2)'!F173</f>
        <v>N/A</v>
      </c>
      <c r="H175" s="315">
        <f>VLOOKUP(A175,'Plantilla publicacion'!$A$3:$F$490,6,0)</f>
        <v>0</v>
      </c>
      <c r="I175" s="315">
        <f>VLOOKUP(F175,'Plantilla publicacion'!$A$3:$N$490,14,0)</f>
        <v>0</v>
      </c>
      <c r="J175" s="315">
        <f>VLOOKUP(F175,'Plantilla publicacion'!$A$3:$P$490,15,0)</f>
        <v>0</v>
      </c>
      <c r="K175" s="315" t="str">
        <f>+'PAI 2025 GPS rempl2)'!J173</f>
        <v>N/A</v>
      </c>
      <c r="L175" s="315" t="str">
        <f>+'PAI 2025 GPS rempl2)'!K173</f>
        <v>N/A</v>
      </c>
      <c r="M175" s="315" t="str">
        <f>+'PAI 2025 GPS rempl2)'!L173</f>
        <v>N/A</v>
      </c>
      <c r="N175" s="315" t="str">
        <f t="shared" si="26"/>
        <v>Política Mejora Normativa _DIMENSIÓN Gestión con Valores para Resultados</v>
      </c>
      <c r="O175" s="315" t="str">
        <f>IF(E175="Producto",VLOOKUP(F175,'Plantilla publicacion'!$A$3:$Q$490,16,0),"N/A")</f>
        <v>N/A</v>
      </c>
      <c r="P175" s="315" t="str">
        <f>+'PAI 2025 GPS rempl2)'!O173</f>
        <v>Revisar jurídicamente el proyecto de resolución y enviarlo a la dependencia solicitante. (Proyecto de resolución con observaciones y memorando y/o  correo electrónico de remisión a la dependencia solicitante)</v>
      </c>
      <c r="Q175" s="315">
        <f>+'PAI 2025 GPS rempl2)'!P173</f>
        <v>10</v>
      </c>
      <c r="R175" s="315">
        <f>+'PAI 2025 GPS rempl2)'!Q173</f>
        <v>1</v>
      </c>
      <c r="S175" s="315" t="str">
        <f>+'PAI 2025 GPS rempl2)'!R173</f>
        <v>Númerica</v>
      </c>
      <c r="T175" s="316" t="str">
        <f>+'PAI 2025 GPS rempl2)'!S173</f>
        <v># de Proyecto de resolución con observaciones y memorando y/o  correo electrónico de remisión a la dependencia solicitante / 1 Proyecto de resolución con observaciones y memorando y/o  correo electrónico de remisión a la dependencia solicitante</v>
      </c>
      <c r="U175" s="316">
        <f>+'PAI 2025 GPS rempl2)'!T173</f>
        <v>45722</v>
      </c>
      <c r="V175" s="315">
        <f>+'PAI 2025 GPS rempl2)'!U173</f>
        <v>45736</v>
      </c>
      <c r="W175" s="317" t="str">
        <f>+'PAI 2025 GPS rempl2)'!V173</f>
        <v>6000-DESPACHO DEL SUPERINTENDENTE DELEGADO PARA EL CONTROL Y VERIFICACIÓN DE REGLAMENTOS TÉCNICOS Y METROLOGÍA LEGAL</v>
      </c>
      <c r="XFD175" s="314"/>
    </row>
    <row r="176" spans="1:23 16384:16384" s="317" customFormat="1" ht="58.5" customHeight="1" x14ac:dyDescent="0.25">
      <c r="A176" s="314" t="s">
        <v>1246</v>
      </c>
      <c r="B176" s="315" t="str">
        <f>VLOOKUP(A176,'Dimensión 3-Gestión con Valor'!$B$10:$B$379,1,0)</f>
        <v>6000.5.3</v>
      </c>
      <c r="C176" s="315" t="str">
        <f>+'PAI 2025 GPS rempl2)'!B174</f>
        <v>6000-DESPACHO DEL SUPERINTENDENTE DELEGADO PARA EL CONTROL Y VERIFICACIÓN DE REGLAMENTOS TÉCNICOS Y METROLOGÍA LEGAL</v>
      </c>
      <c r="D176" s="315">
        <f>+'PAI 2025 GPS rempl2)'!C174</f>
        <v>2</v>
      </c>
      <c r="E176" s="315" t="str">
        <f>+'PAI 2025 GPS rempl2)'!D174</f>
        <v>Actividad propia</v>
      </c>
      <c r="F176" s="315" t="str">
        <f>+'PAI 2025 GPS rempl2)'!E174</f>
        <v>6000.5.3</v>
      </c>
      <c r="G176" s="315" t="str">
        <f>+'PAI 2025 GPS rempl2)'!F174</f>
        <v>N/A</v>
      </c>
      <c r="H176" s="315">
        <f>VLOOKUP(A176,'Plantilla publicacion'!$A$3:$F$490,6,0)</f>
        <v>0</v>
      </c>
      <c r="I176" s="315">
        <f>VLOOKUP(F176,'Plantilla publicacion'!$A$3:$N$490,14,0)</f>
        <v>0</v>
      </c>
      <c r="J176" s="315">
        <f>VLOOKUP(F176,'Plantilla publicacion'!$A$3:$P$490,15,0)</f>
        <v>0</v>
      </c>
      <c r="K176" s="315" t="str">
        <f>+'PAI 2025 GPS rempl2)'!J174</f>
        <v>N/A</v>
      </c>
      <c r="L176" s="315" t="str">
        <f>+'PAI 2025 GPS rempl2)'!K174</f>
        <v>N/A</v>
      </c>
      <c r="M176" s="315" t="str">
        <f>+'PAI 2025 GPS rempl2)'!L174</f>
        <v>N/A</v>
      </c>
      <c r="N176" s="315" t="str">
        <f t="shared" si="26"/>
        <v>Política Mejora Normativa _DIMENSIÓN Gestión con Valores para Resultados</v>
      </c>
      <c r="O176" s="315" t="str">
        <f>IF(E176="Producto",VLOOKUP(F176,'Plantilla publicacion'!$A$3:$Q$490,16,0),"N/A")</f>
        <v>N/A</v>
      </c>
      <c r="P176" s="315" t="str">
        <f>+'PAI 2025 GPS rempl2)'!O174</f>
        <v>Ajustar el proyecto de resolución según los comentarios y remitir al Grupo de Regulación para publicación. (Correo electrónico de remisión y proyecto de acto administrativo ajustado / Único entregable)</v>
      </c>
      <c r="Q176" s="315">
        <f>+'PAI 2025 GPS rempl2)'!P174</f>
        <v>10</v>
      </c>
      <c r="R176" s="315">
        <f>+'PAI 2025 GPS rempl2)'!Q174</f>
        <v>1</v>
      </c>
      <c r="S176" s="315" t="str">
        <f>+'PAI 2025 GPS rempl2)'!R174</f>
        <v>Númerica</v>
      </c>
      <c r="T176" s="316" t="str">
        <f>+'PAI 2025 GPS rempl2)'!S174</f>
        <v># de Correo electrónico de remisión y proyecto de acto administrativo ajustado / Único entregable / 1 Correo electrónico de remisión y proyecto de acto administrativo ajustado / Único entregable</v>
      </c>
      <c r="U176" s="316">
        <f>+'PAI 2025 GPS rempl2)'!T174</f>
        <v>45737</v>
      </c>
      <c r="V176" s="315">
        <f>+'PAI 2025 GPS rempl2)'!U174</f>
        <v>45772</v>
      </c>
      <c r="W176" s="317" t="str">
        <f>+'PAI 2025 GPS rempl2)'!V174</f>
        <v>6000-DESPACHO DEL SUPERINTENDENTE DELEGADO PARA EL CONTROL Y VERIFICACIÓN DE REGLAMENTOS TÉCNICOS Y METROLOGÍA LEGAL</v>
      </c>
      <c r="XFD176" s="314"/>
    </row>
    <row r="177" spans="1:23 16384:16384" s="317" customFormat="1" ht="58.5" customHeight="1" x14ac:dyDescent="0.25">
      <c r="A177" s="314" t="s">
        <v>1247</v>
      </c>
      <c r="B177" s="315" t="str">
        <f>VLOOKUP(A177,'Dimensión 3-Gestión con Valor'!$B$10:$B$379,1,0)</f>
        <v>6000.5.4</v>
      </c>
      <c r="C177" s="315" t="str">
        <f>+'PAI 2025 GPS rempl2)'!B175</f>
        <v>6000-DESPACHO DEL SUPERINTENDENTE DELEGADO PARA EL CONTROL Y VERIFICACIÓN DE REGLAMENTOS TÉCNICOS Y METROLOGÍA LEGAL</v>
      </c>
      <c r="D177" s="315">
        <f>+'PAI 2025 GPS rempl2)'!C175</f>
        <v>2</v>
      </c>
      <c r="E177" s="315" t="str">
        <f>+'PAI 2025 GPS rempl2)'!D175</f>
        <v>Actividad propia</v>
      </c>
      <c r="F177" s="315" t="str">
        <f>+'PAI 2025 GPS rempl2)'!E175</f>
        <v>6000.5.4</v>
      </c>
      <c r="G177" s="315" t="str">
        <f>+'PAI 2025 GPS rempl2)'!F175</f>
        <v>N/A</v>
      </c>
      <c r="H177" s="315">
        <f>VLOOKUP(A177,'Plantilla publicacion'!$A$3:$F$490,6,0)</f>
        <v>0</v>
      </c>
      <c r="I177" s="315">
        <f>VLOOKUP(F177,'Plantilla publicacion'!$A$3:$N$490,14,0)</f>
        <v>0</v>
      </c>
      <c r="J177" s="315">
        <f>VLOOKUP(F177,'Plantilla publicacion'!$A$3:$P$490,15,0)</f>
        <v>0</v>
      </c>
      <c r="K177" s="315" t="str">
        <f>+'PAI 2025 GPS rempl2)'!J175</f>
        <v>N/A</v>
      </c>
      <c r="L177" s="315" t="str">
        <f>+'PAI 2025 GPS rempl2)'!K175</f>
        <v>N/A</v>
      </c>
      <c r="M177" s="315" t="str">
        <f>+'PAI 2025 GPS rempl2)'!L175</f>
        <v>N/A</v>
      </c>
      <c r="N177" s="315" t="str">
        <f t="shared" si="26"/>
        <v>Política Mejora Normativa _DIMENSIÓN Gestión con Valores para Resultados</v>
      </c>
      <c r="O177" s="315" t="str">
        <f>IF(E177="Producto",VLOOKUP(F177,'Plantilla publicacion'!$A$3:$Q$490,16,0),"N/A")</f>
        <v>N/A</v>
      </c>
      <c r="P177" s="315" t="str">
        <f>+'PAI 2025 GPS rempl2)'!O175</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77" s="315">
        <f>+'PAI 2025 GPS rempl2)'!P175</f>
        <v>10</v>
      </c>
      <c r="R177" s="315">
        <f>+'PAI 2025 GPS rempl2)'!Q175</f>
        <v>1</v>
      </c>
      <c r="S177" s="315" t="str">
        <f>+'PAI 2025 GPS rempl2)'!R175</f>
        <v>Númerica</v>
      </c>
      <c r="T177" s="316" t="str">
        <f>+'PAI 2025 GPS rempl2)'!S175</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77" s="316">
        <f>+'PAI 2025 GPS rempl2)'!T175</f>
        <v>45803</v>
      </c>
      <c r="V177" s="315">
        <f>+'PAI 2025 GPS rempl2)'!U175</f>
        <v>45856</v>
      </c>
      <c r="W177" s="317" t="str">
        <f>+'PAI 2025 GPS rempl2)'!V175</f>
        <v>6000-DESPACHO DEL SUPERINTENDENTE DELEGADO PARA EL CONTROL Y VERIFICACIÓN DE REGLAMENTOS TÉCNICOS Y METROLOGÍA LEGAL</v>
      </c>
      <c r="XFD177" s="314"/>
    </row>
    <row r="178" spans="1:23 16384:16384" s="317" customFormat="1" ht="58.5" customHeight="1" x14ac:dyDescent="0.25">
      <c r="A178" s="314" t="s">
        <v>1248</v>
      </c>
      <c r="B178" s="315" t="str">
        <f>VLOOKUP(A178,'Dimensión 3-Gestión con Valor'!$B$10:$B$379,1,0)</f>
        <v>6000.5.5</v>
      </c>
      <c r="C178" s="315" t="str">
        <f>+'PAI 2025 GPS rempl2)'!B176</f>
        <v>6000-DESPACHO DEL SUPERINTENDENTE DELEGADO PARA EL CONTROL Y VERIFICACIÓN DE REGLAMENTOS TÉCNICOS Y METROLOGÍA LEGAL</v>
      </c>
      <c r="D178" s="315">
        <f>+'PAI 2025 GPS rempl2)'!C176</f>
        <v>2</v>
      </c>
      <c r="E178" s="315" t="str">
        <f>+'PAI 2025 GPS rempl2)'!D176</f>
        <v>Actividad propia</v>
      </c>
      <c r="F178" s="315" t="str">
        <f>+'PAI 2025 GPS rempl2)'!E176</f>
        <v>6000.5.5</v>
      </c>
      <c r="G178" s="315" t="str">
        <f>+'PAI 2025 GPS rempl2)'!F176</f>
        <v>N/A</v>
      </c>
      <c r="H178" s="315">
        <f>VLOOKUP(A178,'Plantilla publicacion'!$A$3:$F$490,6,0)</f>
        <v>0</v>
      </c>
      <c r="I178" s="315">
        <f>VLOOKUP(F178,'Plantilla publicacion'!$A$3:$N$490,14,0)</f>
        <v>0</v>
      </c>
      <c r="J178" s="315">
        <f>VLOOKUP(F178,'Plantilla publicacion'!$A$3:$P$490,15,0)</f>
        <v>0</v>
      </c>
      <c r="K178" s="315" t="str">
        <f>+'PAI 2025 GPS rempl2)'!J176</f>
        <v>N/A</v>
      </c>
      <c r="L178" s="315" t="str">
        <f>+'PAI 2025 GPS rempl2)'!K176</f>
        <v>N/A</v>
      </c>
      <c r="M178" s="315" t="str">
        <f>+'PAI 2025 GPS rempl2)'!L176</f>
        <v>N/A</v>
      </c>
      <c r="N178" s="315" t="str">
        <f t="shared" si="26"/>
        <v>Política Mejora Normativa _DIMENSIÓN Gestión con Valores para Resultados</v>
      </c>
      <c r="O178" s="315" t="str">
        <f>IF(E178="Producto",VLOOKUP(F178,'Plantilla publicacion'!$A$3:$Q$490,16,0),"N/A")</f>
        <v>N/A</v>
      </c>
      <c r="P178" s="315" t="str">
        <f>+'PAI 2025 GPS rempl2)'!O176</f>
        <v>Remitir el proyecto de acto administrativo a la Dirección de Regulación del Ministerio de Comercio, Industria y Turismo para obtener concepto previo. (correo electrónico de remisión (o memo de traslado) y proyecto de acto administrativo  / Único entregable)</v>
      </c>
      <c r="Q178" s="315">
        <f>+'PAI 2025 GPS rempl2)'!P176</f>
        <v>10</v>
      </c>
      <c r="R178" s="315">
        <f>+'PAI 2025 GPS rempl2)'!Q176</f>
        <v>1</v>
      </c>
      <c r="S178" s="315" t="str">
        <f>+'PAI 2025 GPS rempl2)'!R176</f>
        <v>Númerica</v>
      </c>
      <c r="T178" s="316" t="str">
        <f>+'PAI 2025 GPS rempl2)'!S176</f>
        <v># de Correo electrónico de remisión (o memo de traslado) y proyecto de acto administrativo  / Único entregable / 1 Correo electrónico de remisión (o memo de traslado) y proyecto de acto administrativo  / Único entregable</v>
      </c>
      <c r="U178" s="316">
        <f>+'PAI 2025 GPS rempl2)'!T176</f>
        <v>45859</v>
      </c>
      <c r="V178" s="315">
        <f>+'PAI 2025 GPS rempl2)'!U176</f>
        <v>45884</v>
      </c>
      <c r="W178" s="317" t="str">
        <f>+'PAI 2025 GPS rempl2)'!V176</f>
        <v>6000-DESPACHO DEL SUPERINTENDENTE DELEGADO PARA EL CONTROL Y VERIFICACIÓN DE REGLAMENTOS TÉCNICOS Y METROLOGÍA LEGAL</v>
      </c>
      <c r="XFD178" s="314"/>
    </row>
    <row r="179" spans="1:23 16384:16384" s="317" customFormat="1" ht="58.5" customHeight="1" x14ac:dyDescent="0.25">
      <c r="A179" s="196" t="s">
        <v>1249</v>
      </c>
      <c r="B179" s="314" t="str">
        <f>VLOOKUP(A179,'Dimensión 3-Gestión con Valor'!$B$10:$B$379,1,0)</f>
        <v>6000.5.6</v>
      </c>
      <c r="C179" s="315" t="str">
        <f>+'PAI 2025 GPS rempl2)'!B177</f>
        <v>6000-DESPACHO DEL SUPERINTENDENTE DELEGADO PARA EL CONTROL Y VERIFICACIÓN DE REGLAMENTOS TÉCNICOS Y METROLOGÍA LEGAL</v>
      </c>
      <c r="D179" s="315">
        <f>+'PAI 2025 GPS rempl2)'!C177</f>
        <v>2</v>
      </c>
      <c r="E179" s="315" t="str">
        <f>+'PAI 2025 GPS rempl2)'!D177</f>
        <v>Actividad propia</v>
      </c>
      <c r="F179" s="315" t="str">
        <f>+'PAI 2025 GPS rempl2)'!E177</f>
        <v>6000.5.6</v>
      </c>
      <c r="G179" s="315" t="str">
        <f>+'PAI 2025 GPS rempl2)'!F177</f>
        <v>N/A</v>
      </c>
      <c r="H179" s="315">
        <f>VLOOKUP(A179,'Plantilla publicacion'!$A$3:$F$490,6,0)</f>
        <v>0</v>
      </c>
      <c r="I179" s="315">
        <f>VLOOKUP(F179,'Plantilla publicacion'!$A$3:$N$490,14,0)</f>
        <v>0</v>
      </c>
      <c r="J179" s="315">
        <f>VLOOKUP(F179,'Plantilla publicacion'!$A$3:$P$490,15,0)</f>
        <v>0</v>
      </c>
      <c r="K179" s="315" t="str">
        <f>+'PAI 2025 GPS rempl2)'!J177</f>
        <v>N/A</v>
      </c>
      <c r="L179" s="315" t="str">
        <f>+'PAI 2025 GPS rempl2)'!K177</f>
        <v>N/A</v>
      </c>
      <c r="M179" s="315" t="str">
        <f>+'PAI 2025 GPS rempl2)'!L177</f>
        <v>N/A</v>
      </c>
      <c r="N179" s="315" t="str">
        <f t="shared" si="26"/>
        <v>Política Mejora Normativa _DIMENSIÓN Gestión con Valores para Resultados</v>
      </c>
      <c r="O179" s="315" t="str">
        <f>IF(E179="Producto",VLOOKUP(F179,'Plantilla publicacion'!$A$3:$Q$490,16,0),"N/A")</f>
        <v>N/A</v>
      </c>
      <c r="P179" s="315" t="str">
        <f>+'PAI 2025 GPS rempl2)'!O177</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9" s="315">
        <f>+'PAI 2025 GPS rempl2)'!P177</f>
        <v>25</v>
      </c>
      <c r="R179" s="315">
        <f>+'PAI 2025 GPS rempl2)'!Q177</f>
        <v>1</v>
      </c>
      <c r="S179" s="315" t="str">
        <f>+'PAI 2025 GPS rempl2)'!R177</f>
        <v>Númerica</v>
      </c>
      <c r="T179" s="315" t="str">
        <f>+'PAI 2025 GPS rempl2)'!S177</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9" s="316">
        <f>+'PAI 2025 GPS rempl2)'!T177</f>
        <v>45901</v>
      </c>
      <c r="V179" s="316">
        <f>+'PAI 2025 GPS rempl2)'!U177</f>
        <v>45933</v>
      </c>
      <c r="W179" s="315" t="str">
        <f>+'PAI 2025 GPS rempl2)'!V177</f>
        <v>6000-DESPACHO DEL SUPERINTENDENTE DELEGADO PARA EL CONTROL Y VERIFICACIÓN DE REGLAMENTOS TÉCNICOS Y METROLOGÍA LEGAL</v>
      </c>
    </row>
    <row r="180" spans="1:23 16384:16384" s="317" customFormat="1" ht="58.5" customHeight="1" x14ac:dyDescent="0.25">
      <c r="A180" s="196" t="s">
        <v>1250</v>
      </c>
      <c r="B180" s="314" t="str">
        <f>VLOOKUP(A180,'Dimensión 3-Gestión con Valor'!$B$10:$B$379,1,0)</f>
        <v>6000.5.7</v>
      </c>
      <c r="C180" s="315" t="str">
        <f>+'PAI 2025 GPS rempl2)'!B178</f>
        <v>6000-DESPACHO DEL SUPERINTENDENTE DELEGADO PARA EL CONTROL Y VERIFICACIÓN DE REGLAMENTOS TÉCNICOS Y METROLOGÍA LEGAL</v>
      </c>
      <c r="D180" s="315">
        <f>+'PAI 2025 GPS rempl2)'!C178</f>
        <v>2</v>
      </c>
      <c r="E180" s="315" t="str">
        <f>+'PAI 2025 GPS rempl2)'!D178</f>
        <v>Actividad propia</v>
      </c>
      <c r="F180" s="315" t="str">
        <f>+'PAI 2025 GPS rempl2)'!E178</f>
        <v>6000.5.7</v>
      </c>
      <c r="G180" s="315" t="str">
        <f>+'PAI 2025 GPS rempl2)'!F178</f>
        <v>N/A</v>
      </c>
      <c r="H180" s="315">
        <f>VLOOKUP(A180,'Plantilla publicacion'!$A$3:$F$490,6,0)</f>
        <v>0</v>
      </c>
      <c r="I180" s="315">
        <f>VLOOKUP(F180,'Plantilla publicacion'!$A$3:$N$490,14,0)</f>
        <v>0</v>
      </c>
      <c r="J180" s="315">
        <f>VLOOKUP(F180,'Plantilla publicacion'!$A$3:$P$490,15,0)</f>
        <v>0</v>
      </c>
      <c r="K180" s="315" t="str">
        <f>+'PAI 2025 GPS rempl2)'!J178</f>
        <v>N/A</v>
      </c>
      <c r="L180" s="315" t="str">
        <f>+'PAI 2025 GPS rempl2)'!K178</f>
        <v>N/A</v>
      </c>
      <c r="M180" s="315" t="str">
        <f>+'PAI 2025 GPS rempl2)'!L178</f>
        <v>N/A</v>
      </c>
      <c r="N180" s="315" t="str">
        <f t="shared" si="26"/>
        <v>Política Mejora Normativa _DIMENSIÓN Gestión con Valores para Resultados</v>
      </c>
      <c r="O180" s="315" t="str">
        <f>IF(E180="Producto",VLOOKUP(F180,'Plantilla publicacion'!$A$3:$Q$490,16,0),"N/A")</f>
        <v>N/A</v>
      </c>
      <c r="P180" s="315" t="str">
        <f>+'PAI 2025 GPS rempl2)'!O178</f>
        <v>Remitir el proyecto de acto administrativo a abogacía de la competencia. (correo electrónico de remisión (o memo de traslado) y proyecto de acto administrativo  / Único entregable)</v>
      </c>
      <c r="Q180" s="315">
        <f>+'PAI 2025 GPS rempl2)'!P178</f>
        <v>25</v>
      </c>
      <c r="R180" s="315">
        <f>+'PAI 2025 GPS rempl2)'!Q178</f>
        <v>1</v>
      </c>
      <c r="S180" s="315" t="str">
        <f>+'PAI 2025 GPS rempl2)'!R178</f>
        <v>Númerica</v>
      </c>
      <c r="T180" s="315" t="str">
        <f>+'PAI 2025 GPS rempl2)'!S178</f>
        <v># de Correo electrónico de remisión (o memo de traslado) y proyecto de acto administrativo  / Único entregable / 1 Correo electrónico de remisión (o memo de traslado) y proyecto de acto administrativo  / Único entregable</v>
      </c>
      <c r="U180" s="316">
        <f>+'PAI 2025 GPS rempl2)'!T178</f>
        <v>45936</v>
      </c>
      <c r="V180" s="316">
        <f>+'PAI 2025 GPS rempl2)'!U178</f>
        <v>45961</v>
      </c>
      <c r="W180" s="315" t="str">
        <f>+'PAI 2025 GPS rempl2)'!V178</f>
        <v>6000-DESPACHO DEL SUPERINTENDENTE DELEGADO PARA EL CONTROL Y VERIFICACIÓN DE REGLAMENTOS TÉCNICOS Y METROLOGÍA LEGAL</v>
      </c>
    </row>
    <row r="181" spans="1:23 16384:16384" ht="58.5" customHeight="1" x14ac:dyDescent="0.25">
      <c r="A181" s="196" t="s">
        <v>1251</v>
      </c>
      <c r="B181" s="186" t="str">
        <f>VLOOKUP(A181,'Dimensión 3-Gestión con Valor'!$B$10:$B$379,1,0)</f>
        <v>6000.6</v>
      </c>
      <c r="C181" s="184" t="str">
        <f>+'PAI 2025 GPS rempl2)'!B179</f>
        <v>6000-DESPACHO DEL SUPERINTENDENTE DELEGADO PARA EL CONTROL Y VERIFICACIÓN DE REGLAMENTOS TÉCNICOS Y METROLOGÍA LEGAL</v>
      </c>
      <c r="D181" s="184">
        <f>+'PAI 2025 GPS rempl2)'!C179</f>
        <v>2</v>
      </c>
      <c r="E181" s="184" t="str">
        <f>+'PAI 2025 GPS rempl2)'!D179</f>
        <v>Producto</v>
      </c>
      <c r="F181" s="184" t="str">
        <f>+'PAI 2025 GPS rempl2)'!E179</f>
        <v>6000.6</v>
      </c>
      <c r="G181" s="184" t="str">
        <f>+'PAI 2025 GPS rempl2)'!F179</f>
        <v>Operativo</v>
      </c>
      <c r="H181" s="184" t="str">
        <f>VLOOKUP(A181,'Plantilla publicacion'!$A$3:$F$490,6,0)</f>
        <v>58-Promover el enfoque preventivo, diferencial y territorial en el que hacer misional de la entidad</v>
      </c>
      <c r="I181" s="184" t="str">
        <f>VLOOKUP(F181,'Plantilla publicacion'!$A$3:$N$490,14,0)</f>
        <v>103-Cumplimiento de productos del PAI asociados a Promover el enfoque preventivo, diferencial y territorial en el que hacer misional de la entidad</v>
      </c>
      <c r="J181" s="184" t="str">
        <f>VLOOKUP(F181,'Plantilla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1" s="184" t="str">
        <f>+'PAI 2025 GPS rempl2)'!J179</f>
        <v>N/A</v>
      </c>
      <c r="L181" s="184" t="str">
        <f>+'PAI 2025 GPS rempl2)'!K179</f>
        <v>No</v>
      </c>
      <c r="M181" s="184" t="str">
        <f>+'PAI 2025 GPS rempl2)'!L179</f>
        <v>C-3503-0200-0016-40401c</v>
      </c>
      <c r="N181" s="184" t="str">
        <f>VLOOKUP(A181,'Plantilla publicacion'!$A$2:$E$491,5,0)</f>
        <v>Política Mejora Normativa _DIMENSIÓN Gestión con Valores para Resultados</v>
      </c>
      <c r="O181" s="184" t="str">
        <f>IF(E181="Producto",VLOOKUP(F181,'Plantilla publicacion'!$A$3:$Q$490,16,0),"N/A")</f>
        <v xml:space="preserve">PND_18_Fortalecer institucionalmente el Subsistema Nacional de la Calidad </v>
      </c>
      <c r="P181" s="184" t="str">
        <f>+'PAI 2025 GPS rempl2)'!O179</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Q181" s="184">
        <f>+'PAI 2025 GPS rempl2)'!P179</f>
        <v>14</v>
      </c>
      <c r="R181" s="184">
        <f>+'PAI 2025 GPS rempl2)'!Q179</f>
        <v>1</v>
      </c>
      <c r="S181" s="184" t="str">
        <f>+'PAI 2025 GPS rempl2)'!R179</f>
        <v>Númerica</v>
      </c>
      <c r="T181" s="184" t="str">
        <f>+'PAI 2025 GPS rempl2)'!S179</f>
        <v># de Documento  de los pasos 5 al 6  ajustado y correo electrónico de remisión  al Grupo de Trabajo de Regulación / Único entregable / 1 Documento  de los pasos 5 al 6  ajustado y correo electrónico de remisión  al Grupo de Trabajo de Regulación / Único entregable</v>
      </c>
      <c r="U181" s="185">
        <f>+'PAI 2025 GPS rempl2)'!T179</f>
        <v>45839</v>
      </c>
      <c r="V181" s="185">
        <f>+'PAI 2025 GPS rempl2)'!U179</f>
        <v>46003</v>
      </c>
      <c r="W181" s="184" t="str">
        <f>+'PAI 2025 GPS rempl2)'!V179</f>
        <v>6000-DESPACHO DEL SUPERINTENDENTE DELEGADO PARA EL CONTROL Y VERIFICACIÓN DE REGLAMENTOS TÉCNICOS Y METROLOGÍA LEGAL</v>
      </c>
    </row>
    <row r="182" spans="1:23 16384:16384" s="317" customFormat="1" ht="58.5" customHeight="1" x14ac:dyDescent="0.25">
      <c r="A182" s="314" t="s">
        <v>1252</v>
      </c>
      <c r="B182" s="315" t="str">
        <f>VLOOKUP(A182,'Dimensión 3-Gestión con Valor'!$B$10:$B$379,1,0)</f>
        <v>6000.6.1</v>
      </c>
      <c r="C182" s="315" t="str">
        <f>+'PAI 2025 GPS rempl2)'!B180</f>
        <v>6000-DESPACHO DEL SUPERINTENDENTE DELEGADO PARA EL CONTROL Y VERIFICACIÓN DE REGLAMENTOS TÉCNICOS Y METROLOGÍA LEGAL</v>
      </c>
      <c r="D182" s="315">
        <f>+'PAI 2025 GPS rempl2)'!C180</f>
        <v>2</v>
      </c>
      <c r="E182" s="315" t="str">
        <f>+'PAI 2025 GPS rempl2)'!D180</f>
        <v>Actividad propia</v>
      </c>
      <c r="F182" s="315" t="str">
        <f>+'PAI 2025 GPS rempl2)'!E180</f>
        <v>6000.6.1</v>
      </c>
      <c r="G182" s="315" t="str">
        <f>+'PAI 2025 GPS rempl2)'!F180</f>
        <v>N/A</v>
      </c>
      <c r="H182" s="315">
        <f>VLOOKUP(A182,'Plantilla publicacion'!$A$3:$F$490,6,0)</f>
        <v>0</v>
      </c>
      <c r="I182" s="315">
        <f>VLOOKUP(F182,'Plantilla publicacion'!$A$3:$N$490,14,0)</f>
        <v>0</v>
      </c>
      <c r="J182" s="315">
        <f>VLOOKUP(F182,'Plantilla publicacion'!$A$3:$P$490,15,0)</f>
        <v>0</v>
      </c>
      <c r="K182" s="315" t="str">
        <f>+'PAI 2025 GPS rempl2)'!J180</f>
        <v>N/A</v>
      </c>
      <c r="L182" s="315" t="str">
        <f>+'PAI 2025 GPS rempl2)'!K180</f>
        <v>N/A</v>
      </c>
      <c r="M182" s="315" t="str">
        <f>+'PAI 2025 GPS rempl2)'!L180</f>
        <v>N/A</v>
      </c>
      <c r="N182" s="315" t="str">
        <f t="shared" ref="N182:N184" si="27">+N181</f>
        <v>Política Mejora Normativa _DIMENSIÓN Gestión con Valores para Resultados</v>
      </c>
      <c r="O182" s="315" t="str">
        <f>IF(E182="Producto",VLOOKUP(F182,'Plantilla publicacion'!$A$3:$Q$490,16,0),"N/A")</f>
        <v>N/A</v>
      </c>
      <c r="P182" s="315" t="str">
        <f>+'PAI 2025 GPS rempl2)'!O180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Q182" s="315">
        <f>+'PAI 2025 GPS rempl2)'!P180</f>
        <v>20</v>
      </c>
      <c r="R182" s="315">
        <f>+'PAI 2025 GPS rempl2)'!Q180</f>
        <v>1</v>
      </c>
      <c r="S182" s="315" t="str">
        <f>+'PAI 2025 GPS rempl2)'!R180</f>
        <v>Númerica</v>
      </c>
      <c r="T182" s="316" t="str">
        <f>+'PAI 2025 GPS rempl2)'!S180</f>
        <v># de Documento con los pasos del 5 al 6  y correo electrónico de remisión al Grupo de Trabajo de Regulación / Único entregable / 1 Documento con los pasos del 5 al 6  y correo electrónico de remisión al Grupo de Trabajo de Regulación / Único entregable</v>
      </c>
      <c r="U182" s="316">
        <f>+'PAI 2025 GPS rempl2)'!T180</f>
        <v>45839</v>
      </c>
      <c r="V182" s="315">
        <f>+'PAI 2025 GPS rempl2)'!U180</f>
        <v>45960</v>
      </c>
      <c r="W182" s="317" t="str">
        <f>+'PAI 2025 GPS rempl2)'!V180</f>
        <v>6000-DESPACHO DEL SUPERINTENDENTE DELEGADO PARA EL CONTROL Y VERIFICACIÓN DE REGLAMENTOS TÉCNICOS Y METROLOGÍA LEGAL</v>
      </c>
      <c r="XFD182" s="314"/>
    </row>
    <row r="183" spans="1:23 16384:16384" s="317" customFormat="1" ht="58.5" customHeight="1" x14ac:dyDescent="0.25">
      <c r="A183" s="196" t="s">
        <v>1254</v>
      </c>
      <c r="B183" s="314" t="str">
        <f>VLOOKUP(A183,'Dimensión 3-Gestión con Valor'!$B$10:$B$379,1,0)</f>
        <v>6000.6.2</v>
      </c>
      <c r="C183" s="315" t="str">
        <f>+'PAI 2025 GPS rempl2)'!B181</f>
        <v>6000-DESPACHO DEL SUPERINTENDENTE DELEGADO PARA EL CONTROL Y VERIFICACIÓN DE REGLAMENTOS TÉCNICOS Y METROLOGÍA LEGAL</v>
      </c>
      <c r="D183" s="315">
        <f>+'PAI 2025 GPS rempl2)'!C181</f>
        <v>2</v>
      </c>
      <c r="E183" s="315" t="str">
        <f>+'PAI 2025 GPS rempl2)'!D181</f>
        <v>Actividad propia</v>
      </c>
      <c r="F183" s="315" t="str">
        <f>+'PAI 2025 GPS rempl2)'!E181</f>
        <v>6000.6.2</v>
      </c>
      <c r="G183" s="315" t="str">
        <f>+'PAI 2025 GPS rempl2)'!F181</f>
        <v>N/A</v>
      </c>
      <c r="H183" s="315">
        <f>VLOOKUP(A183,'Plantilla publicacion'!$A$3:$F$490,6,0)</f>
        <v>0</v>
      </c>
      <c r="I183" s="315">
        <f>VLOOKUP(F183,'Plantilla publicacion'!$A$3:$N$490,14,0)</f>
        <v>0</v>
      </c>
      <c r="J183" s="315">
        <f>VLOOKUP(F183,'Plantilla publicacion'!$A$3:$P$490,15,0)</f>
        <v>0</v>
      </c>
      <c r="K183" s="315" t="str">
        <f>+'PAI 2025 GPS rempl2)'!J181</f>
        <v>N/A</v>
      </c>
      <c r="L183" s="315" t="str">
        <f>+'PAI 2025 GPS rempl2)'!K181</f>
        <v>N/A</v>
      </c>
      <c r="M183" s="315" t="str">
        <f>+'PAI 2025 GPS rempl2)'!L181</f>
        <v>N/A</v>
      </c>
      <c r="N183" s="315" t="str">
        <f t="shared" si="27"/>
        <v>Política Mejora Normativa _DIMENSIÓN Gestión con Valores para Resultados</v>
      </c>
      <c r="O183" s="315" t="str">
        <f>IF(E183="Producto",VLOOKUP(F183,'Plantilla publicacion'!$A$3:$Q$490,16,0),"N/A")</f>
        <v>N/A</v>
      </c>
      <c r="P183" s="315" t="str">
        <f>+'PAI 2025 GPS rempl2)'!O181</f>
        <v>Revisar jurídicamente el documento de los pasos 5 al 6 y enviarlo a la dependencia solicitante. (Documento de los pasos 5 al 6 con observaciones y correo electrónico de remisión a la dependencia solicitante / Único entregable)</v>
      </c>
      <c r="Q183" s="315">
        <f>+'PAI 2025 GPS rempl2)'!P181</f>
        <v>30</v>
      </c>
      <c r="R183" s="315">
        <f>+'PAI 2025 GPS rempl2)'!Q181</f>
        <v>1</v>
      </c>
      <c r="S183" s="315" t="str">
        <f>+'PAI 2025 GPS rempl2)'!R181</f>
        <v>Númerica</v>
      </c>
      <c r="T183" s="315" t="str">
        <f>+'PAI 2025 GPS rempl2)'!S181</f>
        <v># de Documento de los pasos 5 al 6 con observaciones y correo electrónico de remisión a la dependencia solicitante / Único entregable / 1 Documento de los pasos 5 al 6 con observaciones y correo electrónico de remisión a la dependencia solicitante / Único entregable</v>
      </c>
      <c r="U183" s="316">
        <f>+'PAI 2025 GPS rempl2)'!T181</f>
        <v>45965</v>
      </c>
      <c r="V183" s="316">
        <f>+'PAI 2025 GPS rempl2)'!U181</f>
        <v>45982</v>
      </c>
      <c r="W183" s="315" t="str">
        <f>+'PAI 2025 GPS rempl2)'!V181</f>
        <v>6000-DESPACHO DEL SUPERINTENDENTE DELEGADO PARA EL CONTROL Y VERIFICACIÓN DE REGLAMENTOS TÉCNICOS Y METROLOGÍA LEGAL</v>
      </c>
    </row>
    <row r="184" spans="1:23 16384:16384" s="317" customFormat="1" ht="58.5" customHeight="1" x14ac:dyDescent="0.25">
      <c r="A184" s="196" t="s">
        <v>1256</v>
      </c>
      <c r="B184" s="314" t="str">
        <f>VLOOKUP(A184,'Dimensión 3-Gestión con Valor'!$B$10:$B$379,1,0)</f>
        <v>6000.6.3</v>
      </c>
      <c r="C184" s="315" t="str">
        <f>+'PAI 2025 GPS rempl2)'!B182</f>
        <v>6000-DESPACHO DEL SUPERINTENDENTE DELEGADO PARA EL CONTROL Y VERIFICACIÓN DE REGLAMENTOS TÉCNICOS Y METROLOGÍA LEGAL</v>
      </c>
      <c r="D184" s="315">
        <f>+'PAI 2025 GPS rempl2)'!C182</f>
        <v>2</v>
      </c>
      <c r="E184" s="315" t="str">
        <f>+'PAI 2025 GPS rempl2)'!D182</f>
        <v>Actividad propia</v>
      </c>
      <c r="F184" s="315" t="str">
        <f>+'PAI 2025 GPS rempl2)'!E182</f>
        <v>6000.6.3</v>
      </c>
      <c r="G184" s="315" t="str">
        <f>+'PAI 2025 GPS rempl2)'!F182</f>
        <v>N/A</v>
      </c>
      <c r="H184" s="315">
        <f>VLOOKUP(A184,'Plantilla publicacion'!$A$3:$F$490,6,0)</f>
        <v>0</v>
      </c>
      <c r="I184" s="315">
        <f>VLOOKUP(F184,'Plantilla publicacion'!$A$3:$N$490,14,0)</f>
        <v>0</v>
      </c>
      <c r="J184" s="315">
        <f>VLOOKUP(F184,'Plantilla publicacion'!$A$3:$P$490,15,0)</f>
        <v>0</v>
      </c>
      <c r="K184" s="315" t="str">
        <f>+'PAI 2025 GPS rempl2)'!J182</f>
        <v>N/A</v>
      </c>
      <c r="L184" s="315" t="str">
        <f>+'PAI 2025 GPS rempl2)'!K182</f>
        <v>N/A</v>
      </c>
      <c r="M184" s="315" t="str">
        <f>+'PAI 2025 GPS rempl2)'!L182</f>
        <v>N/A</v>
      </c>
      <c r="N184" s="315" t="str">
        <f t="shared" si="27"/>
        <v>Política Mejora Normativa _DIMENSIÓN Gestión con Valores para Resultados</v>
      </c>
      <c r="O184" s="315" t="str">
        <f>IF(E184="Producto",VLOOKUP(F184,'Plantilla publicacion'!$A$3:$Q$490,16,0),"N/A")</f>
        <v>N/A</v>
      </c>
      <c r="P184" s="315" t="str">
        <f>+'PAI 2025 GPS rempl2)'!O182</f>
        <v>Ajustar el documento de los pasos 5 al 6  y remitirlo al Grupo de Trabajo de Regulación.  (Documento  de los pasos 5 al 6  ajustado y correo electrónico de remisión  al Grupo de Trabajo de Regulación / Único entregable)</v>
      </c>
      <c r="Q184" s="315">
        <f>+'PAI 2025 GPS rempl2)'!P182</f>
        <v>50</v>
      </c>
      <c r="R184" s="315">
        <f>+'PAI 2025 GPS rempl2)'!Q182</f>
        <v>1</v>
      </c>
      <c r="S184" s="315" t="str">
        <f>+'PAI 2025 GPS rempl2)'!R182</f>
        <v>Númerica</v>
      </c>
      <c r="T184" s="315" t="str">
        <f>+'PAI 2025 GPS rempl2)'!S182</f>
        <v># de Documento  de los pasos 5 al 6  ajustado y correo electrónico de remisión  al Grupo de Trabajo de Regulación / Único entregable / 1 Documento  de los pasos 5 al 6  ajustado y correo electrónico de remisión  al Grupo de Trabajo de Regulación / Único entregable</v>
      </c>
      <c r="U184" s="316">
        <f>+'PAI 2025 GPS rempl2)'!T182</f>
        <v>45985</v>
      </c>
      <c r="V184" s="316">
        <f>+'PAI 2025 GPS rempl2)'!U182</f>
        <v>46003</v>
      </c>
      <c r="W184" s="315" t="str">
        <f>+'PAI 2025 GPS rempl2)'!V182</f>
        <v>6000-DESPACHO DEL SUPERINTENDENTE DELEGADO PARA EL CONTROL Y VERIFICACIÓN DE REGLAMENTOS TÉCNICOS Y METROLOGÍA LEGAL</v>
      </c>
    </row>
    <row r="185" spans="1:23 16384:16384" ht="58.5" customHeight="1" x14ac:dyDescent="0.25">
      <c r="A185" s="196" t="s">
        <v>1258</v>
      </c>
      <c r="B185" s="186" t="str">
        <f>VLOOKUP(A185,'Dimensión 3-Gestión con Valor'!$B$10:$B$379,1,0)</f>
        <v>6000.7</v>
      </c>
      <c r="C185" s="184" t="str">
        <f>+'PAI 2025 GPS rempl2)'!B183</f>
        <v>6000-DESPACHO DEL SUPERINTENDENTE DELEGADO PARA EL CONTROL Y VERIFICACIÓN DE REGLAMENTOS TÉCNICOS Y METROLOGÍA LEGAL</v>
      </c>
      <c r="D185" s="184">
        <f>+'PAI 2025 GPS rempl2)'!C183</f>
        <v>2</v>
      </c>
      <c r="E185" s="184" t="str">
        <f>+'PAI 2025 GPS rempl2)'!D183</f>
        <v>Producto</v>
      </c>
      <c r="F185" s="184" t="str">
        <f>+'PAI 2025 GPS rempl2)'!E183</f>
        <v>6000.7</v>
      </c>
      <c r="G185" s="184" t="str">
        <f>+'PAI 2025 GPS rempl2)'!F183</f>
        <v>Operativo</v>
      </c>
      <c r="H185" s="184" t="str">
        <f>VLOOKUP(A185,'Plantilla publicacion'!$A$3:$F$490,6,0)</f>
        <v>58-Promover el enfoque preventivo, diferencial y territorial en el que hacer misional de la entidad</v>
      </c>
      <c r="I185" s="184" t="str">
        <f>VLOOKUP(F185,'Plantilla publicacion'!$A$3:$N$490,14,0)</f>
        <v>103-Cumplimiento de productos del PAI asociados a Promover el enfoque preventivo, diferencial y territorial en el que hacer misional de la entidad</v>
      </c>
      <c r="J185" s="184" t="str">
        <f>VLOOKUP(F185,'Plantilla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5" s="184" t="str">
        <f>+'PAI 2025 GPS rempl2)'!J183</f>
        <v>N/A</v>
      </c>
      <c r="L185" s="184" t="str">
        <f>+'PAI 2025 GPS rempl2)'!K183</f>
        <v>No</v>
      </c>
      <c r="M185" s="184" t="str">
        <f>+'PAI 2025 GPS rempl2)'!L183</f>
        <v>C-3503-0200-0016-40401c</v>
      </c>
      <c r="N185" s="184" t="str">
        <f>VLOOKUP(A185,'Plantilla publicacion'!$A$2:$E$491,5,0)</f>
        <v>Política Mejora Normativa _DIMENSIÓN Gestión con Valores para Resultados</v>
      </c>
      <c r="O185" s="184" t="str">
        <f>IF(E185="Producto",VLOOKUP(F185,'Plantilla publicacion'!$A$3:$Q$490,16,0),"N/A")</f>
        <v xml:space="preserve">PND_18_Fortalecer institucionalmente el Subsistema Nacional de la Calidad </v>
      </c>
      <c r="P185" s="184" t="str">
        <f>+'PAI 2025 GPS rempl2)'!O183</f>
        <v>Análisis de Impacto Normativo -AIN ex ante de Cinemómetros elaborado y enviado al Grupo de Regulación (Memorando de remisión -correo electrónico de remisión y documento de definición de problema ajustado / Formato Matriz comentarios  Único entregable)</v>
      </c>
      <c r="Q185" s="184">
        <f>+'PAI 2025 GPS rempl2)'!P183</f>
        <v>16</v>
      </c>
      <c r="R185" s="184">
        <f>+'PAI 2025 GPS rempl2)'!Q183</f>
        <v>1</v>
      </c>
      <c r="S185" s="184" t="str">
        <f>+'PAI 2025 GPS rempl2)'!R183</f>
        <v>Númerica</v>
      </c>
      <c r="T185" s="184" t="str">
        <f>+'PAI 2025 GPS rempl2)'!S183</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5" s="185">
        <f>+'PAI 2025 GPS rempl2)'!T183</f>
        <v>45726</v>
      </c>
      <c r="V185" s="185">
        <f>+'PAI 2025 GPS rempl2)'!U183</f>
        <v>45968</v>
      </c>
      <c r="W185" s="184" t="str">
        <f>+'PAI 2025 GPS rempl2)'!V183</f>
        <v>6000-DESPACHO DEL SUPERINTENDENTE DELEGADO PARA EL CONTROL Y VERIFICACIÓN DE REGLAMENTOS TÉCNICOS Y METROLOGÍA LEGAL</v>
      </c>
    </row>
    <row r="186" spans="1:23 16384:16384" s="317" customFormat="1" ht="58.5" customHeight="1" x14ac:dyDescent="0.25">
      <c r="A186" s="314" t="s">
        <v>1259</v>
      </c>
      <c r="B186" s="315" t="str">
        <f>VLOOKUP(A186,'Dimensión 3-Gestión con Valor'!$B$10:$B$379,1,0)</f>
        <v>6000.7.1</v>
      </c>
      <c r="C186" s="315" t="str">
        <f>+'PAI 2025 GPS rempl2)'!B184</f>
        <v>6000-DESPACHO DEL SUPERINTENDENTE DELEGADO PARA EL CONTROL Y VERIFICACIÓN DE REGLAMENTOS TÉCNICOS Y METROLOGÍA LEGAL</v>
      </c>
      <c r="D186" s="315">
        <f>+'PAI 2025 GPS rempl2)'!C184</f>
        <v>2</v>
      </c>
      <c r="E186" s="315" t="str">
        <f>+'PAI 2025 GPS rempl2)'!D184</f>
        <v>Actividad propia</v>
      </c>
      <c r="F186" s="315" t="str">
        <f>+'PAI 2025 GPS rempl2)'!E184</f>
        <v>6000.7.1</v>
      </c>
      <c r="G186" s="315" t="str">
        <f>+'PAI 2025 GPS rempl2)'!F184</f>
        <v>N/A</v>
      </c>
      <c r="H186" s="315">
        <f>VLOOKUP(A186,'Plantilla publicacion'!$A$3:$F$490,6,0)</f>
        <v>0</v>
      </c>
      <c r="I186" s="315">
        <f>VLOOKUP(F186,'Plantilla publicacion'!$A$3:$N$490,14,0)</f>
        <v>0</v>
      </c>
      <c r="J186" s="315">
        <f>VLOOKUP(F186,'Plantilla publicacion'!$A$3:$P$490,15,0)</f>
        <v>0</v>
      </c>
      <c r="K186" s="315" t="str">
        <f>+'PAI 2025 GPS rempl2)'!J184</f>
        <v>N/A</v>
      </c>
      <c r="L186" s="315" t="str">
        <f>+'PAI 2025 GPS rempl2)'!K184</f>
        <v>N/A</v>
      </c>
      <c r="M186" s="315" t="str">
        <f>+'PAI 2025 GPS rempl2)'!L184</f>
        <v>N/A</v>
      </c>
      <c r="N186" s="315" t="str">
        <f t="shared" ref="N186:N189" si="28">+N185</f>
        <v>Política Mejora Normativa _DIMENSIÓN Gestión con Valores para Resultados</v>
      </c>
      <c r="O186" s="315" t="str">
        <f>IF(E186="Producto",VLOOKUP(F186,'Plantilla publicacion'!$A$3:$Q$490,16,0),"N/A")</f>
        <v>N/A</v>
      </c>
      <c r="P186" s="315" t="str">
        <f>+'PAI 2025 GPS rempl2)'!O184</f>
        <v>Elaborar y enviar al Grupo de Trabajo de Regulación el documento de definición del problema. (Documento de definición del problema y correo electrónico de remisión al Grupo de Trabajo de Regulación / Único entregable)</v>
      </c>
      <c r="Q186" s="315">
        <f>+'PAI 2025 GPS rempl2)'!P184</f>
        <v>20</v>
      </c>
      <c r="R186" s="315">
        <f>+'PAI 2025 GPS rempl2)'!Q184</f>
        <v>1</v>
      </c>
      <c r="S186" s="315" t="str">
        <f>+'PAI 2025 GPS rempl2)'!R184</f>
        <v>Númerica</v>
      </c>
      <c r="T186" s="316" t="str">
        <f>+'PAI 2025 GPS rempl2)'!S184</f>
        <v># de Documento de definición del problema y correo electrónico de remisión al Grupo de Trabajo de Regulación / Único entregable / 1 Documento de definición del problema y correo electrónico de remisión al Grupo de Trabajo de Regulación / Único entregable</v>
      </c>
      <c r="U186" s="316">
        <f>+'PAI 2025 GPS rempl2)'!T184</f>
        <v>45726</v>
      </c>
      <c r="V186" s="315">
        <f>+'PAI 2025 GPS rempl2)'!U184</f>
        <v>45912</v>
      </c>
      <c r="W186" s="317" t="str">
        <f>+'PAI 2025 GPS rempl2)'!V184</f>
        <v>6000-DESPACHO DEL SUPERINTENDENTE DELEGADO PARA EL CONTROL Y VERIFICACIÓN DE REGLAMENTOS TÉCNICOS Y METROLOGÍA LEGAL</v>
      </c>
      <c r="XFD186" s="314"/>
    </row>
    <row r="187" spans="1:23 16384:16384" s="317" customFormat="1" ht="58.5" customHeight="1" x14ac:dyDescent="0.25">
      <c r="A187" s="196" t="s">
        <v>1261</v>
      </c>
      <c r="B187" s="314" t="str">
        <f>VLOOKUP(A187,'Dimensión 3-Gestión con Valor'!$B$10:$B$379,1,0)</f>
        <v>6000.7.2</v>
      </c>
      <c r="C187" s="315" t="str">
        <f>+'PAI 2025 GPS rempl2)'!B185</f>
        <v>6000-DESPACHO DEL SUPERINTENDENTE DELEGADO PARA EL CONTROL Y VERIFICACIÓN DE REGLAMENTOS TÉCNICOS Y METROLOGÍA LEGAL</v>
      </c>
      <c r="D187" s="315">
        <f>+'PAI 2025 GPS rempl2)'!C185</f>
        <v>2</v>
      </c>
      <c r="E187" s="315" t="str">
        <f>+'PAI 2025 GPS rempl2)'!D185</f>
        <v>Actividad propia</v>
      </c>
      <c r="F187" s="315" t="str">
        <f>+'PAI 2025 GPS rempl2)'!E185</f>
        <v>6000.7.2</v>
      </c>
      <c r="G187" s="315" t="str">
        <f>+'PAI 2025 GPS rempl2)'!F185</f>
        <v>N/A</v>
      </c>
      <c r="H187" s="315">
        <f>VLOOKUP(A187,'Plantilla publicacion'!$A$3:$F$490,6,0)</f>
        <v>0</v>
      </c>
      <c r="I187" s="315">
        <f>VLOOKUP(F187,'Plantilla publicacion'!$A$3:$N$490,14,0)</f>
        <v>0</v>
      </c>
      <c r="J187" s="315">
        <f>VLOOKUP(F187,'Plantilla publicacion'!$A$3:$P$490,15,0)</f>
        <v>0</v>
      </c>
      <c r="K187" s="315" t="str">
        <f>+'PAI 2025 GPS rempl2)'!J185</f>
        <v>N/A</v>
      </c>
      <c r="L187" s="315" t="str">
        <f>+'PAI 2025 GPS rempl2)'!K185</f>
        <v>N/A</v>
      </c>
      <c r="M187" s="315" t="str">
        <f>+'PAI 2025 GPS rempl2)'!L185</f>
        <v>N/A</v>
      </c>
      <c r="N187" s="315" t="str">
        <f t="shared" si="28"/>
        <v>Política Mejora Normativa _DIMENSIÓN Gestión con Valores para Resultados</v>
      </c>
      <c r="O187" s="315" t="str">
        <f>IF(E187="Producto",VLOOKUP(F187,'Plantilla publicacion'!$A$3:$Q$490,16,0),"N/A")</f>
        <v>N/A</v>
      </c>
      <c r="P187" s="315" t="str">
        <f>+'PAI 2025 GPS rempl2)'!O185</f>
        <v>Revisar jurídicamente el documento de definición del problema y enviarlo a la dependencia solicitante. (Documento de definición del problema con observaciones y correo electrónico de remisión a la dependencia solicitante / Único entregable)</v>
      </c>
      <c r="Q187" s="315">
        <f>+'PAI 2025 GPS rempl2)'!P185</f>
        <v>20</v>
      </c>
      <c r="R187" s="315">
        <f>+'PAI 2025 GPS rempl2)'!Q185</f>
        <v>1</v>
      </c>
      <c r="S187" s="315" t="str">
        <f>+'PAI 2025 GPS rempl2)'!R185</f>
        <v>Númerica</v>
      </c>
      <c r="T187" s="315" t="str">
        <f>+'PAI 2025 GPS rempl2)'!S185</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U187" s="316">
        <f>+'PAI 2025 GPS rempl2)'!T185</f>
        <v>45901</v>
      </c>
      <c r="V187" s="316">
        <f>+'PAI 2025 GPS rempl2)'!U185</f>
        <v>45926</v>
      </c>
      <c r="W187" s="315" t="str">
        <f>+'PAI 2025 GPS rempl2)'!V185</f>
        <v>6000-DESPACHO DEL SUPERINTENDENTE DELEGADO PARA EL CONTROL Y VERIFICACIÓN DE REGLAMENTOS TÉCNICOS Y METROLOGÍA LEGAL</v>
      </c>
    </row>
    <row r="188" spans="1:23 16384:16384" s="317" customFormat="1" ht="58.5" customHeight="1" x14ac:dyDescent="0.25">
      <c r="A188" s="196" t="s">
        <v>1263</v>
      </c>
      <c r="B188" s="314" t="str">
        <f>VLOOKUP(A188,'Dimensión 3-Gestión con Valor'!$B$10:$B$379,1,0)</f>
        <v>6000.7.3</v>
      </c>
      <c r="C188" s="315" t="str">
        <f>+'PAI 2025 GPS rempl2)'!B186</f>
        <v>6000-DESPACHO DEL SUPERINTENDENTE DELEGADO PARA EL CONTROL Y VERIFICACIÓN DE REGLAMENTOS TÉCNICOS Y METROLOGÍA LEGAL</v>
      </c>
      <c r="D188" s="315">
        <f>+'PAI 2025 GPS rempl2)'!C186</f>
        <v>2</v>
      </c>
      <c r="E188" s="315" t="str">
        <f>+'PAI 2025 GPS rempl2)'!D186</f>
        <v>Actividad propia</v>
      </c>
      <c r="F188" s="315" t="str">
        <f>+'PAI 2025 GPS rempl2)'!E186</f>
        <v>6000.7.3</v>
      </c>
      <c r="G188" s="315" t="str">
        <f>+'PAI 2025 GPS rempl2)'!F186</f>
        <v>N/A</v>
      </c>
      <c r="H188" s="315">
        <f>VLOOKUP(A188,'Plantilla publicacion'!$A$3:$F$490,6,0)</f>
        <v>0</v>
      </c>
      <c r="I188" s="315">
        <f>VLOOKUP(F188,'Plantilla publicacion'!$A$3:$N$490,14,0)</f>
        <v>0</v>
      </c>
      <c r="J188" s="315">
        <f>VLOOKUP(F188,'Plantilla publicacion'!$A$3:$P$490,15,0)</f>
        <v>0</v>
      </c>
      <c r="K188" s="315" t="str">
        <f>+'PAI 2025 GPS rempl2)'!J186</f>
        <v>N/A</v>
      </c>
      <c r="L188" s="315" t="str">
        <f>+'PAI 2025 GPS rempl2)'!K186</f>
        <v>N/A</v>
      </c>
      <c r="M188" s="315" t="str">
        <f>+'PAI 2025 GPS rempl2)'!L186</f>
        <v>N/A</v>
      </c>
      <c r="N188" s="315" t="str">
        <f t="shared" si="28"/>
        <v>Política Mejora Normativa _DIMENSIÓN Gestión con Valores para Resultados</v>
      </c>
      <c r="O188" s="315" t="str">
        <f>IF(E188="Producto",VLOOKUP(F188,'Plantilla publicacion'!$A$3:$Q$490,16,0),"N/A")</f>
        <v>N/A</v>
      </c>
      <c r="P188" s="315" t="str">
        <f>+'PAI 2025 GPS rempl2)'!O186</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Q188" s="315">
        <f>+'PAI 2025 GPS rempl2)'!P186</f>
        <v>30</v>
      </c>
      <c r="R188" s="315">
        <f>+'PAI 2025 GPS rempl2)'!Q186</f>
        <v>1</v>
      </c>
      <c r="S188" s="315" t="str">
        <f>+'PAI 2025 GPS rempl2)'!R186</f>
        <v>Númerica</v>
      </c>
      <c r="T188" s="315" t="str">
        <f>+'PAI 2025 GPS rempl2)'!S186</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U188" s="316">
        <f>+'PAI 2025 GPS rempl2)'!T186</f>
        <v>45929</v>
      </c>
      <c r="V188" s="316">
        <f>+'PAI 2025 GPS rempl2)'!U186</f>
        <v>45933</v>
      </c>
      <c r="W188" s="315" t="str">
        <f>+'PAI 2025 GPS rempl2)'!V186</f>
        <v>6000-DESPACHO DEL SUPERINTENDENTE DELEGADO PARA EL CONTROL Y VERIFICACIÓN DE REGLAMENTOS TÉCNICOS Y METROLOGÍA LEGAL</v>
      </c>
    </row>
    <row r="189" spans="1:23 16384:16384" s="317" customFormat="1" ht="58.5" customHeight="1" x14ac:dyDescent="0.25">
      <c r="A189" s="314" t="s">
        <v>1265</v>
      </c>
      <c r="B189" s="315" t="str">
        <f>VLOOKUP(A189,'Dimensión 3-Gestión con Valor'!$B$10:$B$379,1,0)</f>
        <v>6000.7.4</v>
      </c>
      <c r="C189" s="315" t="str">
        <f>+'PAI 2025 GPS rempl2)'!B187</f>
        <v>6000-DESPACHO DEL SUPERINTENDENTE DELEGADO PARA EL CONTROL Y VERIFICACIÓN DE REGLAMENTOS TÉCNICOS Y METROLOGÍA LEGAL</v>
      </c>
      <c r="D189" s="315">
        <f>+'PAI 2025 GPS rempl2)'!C187</f>
        <v>2</v>
      </c>
      <c r="E189" s="315" t="str">
        <f>+'PAI 2025 GPS rempl2)'!D187</f>
        <v>Actividad propia</v>
      </c>
      <c r="F189" s="315" t="str">
        <f>+'PAI 2025 GPS rempl2)'!E187</f>
        <v>6000.7.4</v>
      </c>
      <c r="G189" s="315" t="str">
        <f>+'PAI 2025 GPS rempl2)'!F187</f>
        <v>N/A</v>
      </c>
      <c r="H189" s="315">
        <f>VLOOKUP(A189,'Plantilla publicacion'!$A$3:$F$490,6,0)</f>
        <v>0</v>
      </c>
      <c r="I189" s="315">
        <f>VLOOKUP(F189,'Plantilla publicacion'!$A$3:$N$490,14,0)</f>
        <v>0</v>
      </c>
      <c r="J189" s="315">
        <f>VLOOKUP(F189,'Plantilla publicacion'!$A$3:$P$490,15,0)</f>
        <v>0</v>
      </c>
      <c r="K189" s="315" t="str">
        <f>+'PAI 2025 GPS rempl2)'!J187</f>
        <v>N/A</v>
      </c>
      <c r="L189" s="315" t="str">
        <f>+'PAI 2025 GPS rempl2)'!K187</f>
        <v>N/A</v>
      </c>
      <c r="M189" s="315" t="str">
        <f>+'PAI 2025 GPS rempl2)'!L187</f>
        <v>N/A</v>
      </c>
      <c r="N189" s="315" t="str">
        <f t="shared" si="28"/>
        <v>Política Mejora Normativa _DIMENSIÓN Gestión con Valores para Resultados</v>
      </c>
      <c r="O189" s="315" t="str">
        <f>IF(E189="Producto",VLOOKUP(F189,'Plantilla publicacion'!$A$3:$Q$490,16,0),"N/A")</f>
        <v>N/A</v>
      </c>
      <c r="P189" s="315" t="str">
        <f>+'PAI 2025 GPS rempl2)'!O187</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Q189" s="315">
        <f>+'PAI 2025 GPS rempl2)'!P187</f>
        <v>30</v>
      </c>
      <c r="R189" s="315">
        <f>+'PAI 2025 GPS rempl2)'!Q187</f>
        <v>1</v>
      </c>
      <c r="S189" s="315" t="str">
        <f>+'PAI 2025 GPS rempl2)'!R187</f>
        <v>Númerica</v>
      </c>
      <c r="T189" s="316" t="str">
        <f>+'PAI 2025 GPS rempl2)'!S187</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9" s="316">
        <f>+'PAI 2025 GPS rempl2)'!T187</f>
        <v>45950</v>
      </c>
      <c r="V189" s="315">
        <f>+'PAI 2025 GPS rempl2)'!U187</f>
        <v>45968</v>
      </c>
      <c r="W189" s="317" t="str">
        <f>+'PAI 2025 GPS rempl2)'!V187</f>
        <v>6000-DESPACHO DEL SUPERINTENDENTE DELEGADO PARA EL CONTROL Y VERIFICACIÓN DE REGLAMENTOS TÉCNICOS Y METROLOGÍA LEGAL</v>
      </c>
      <c r="XFD189" s="314"/>
    </row>
    <row r="190" spans="1:23 16384:16384" ht="58.5" customHeight="1" x14ac:dyDescent="0.25">
      <c r="A190" s="196" t="s">
        <v>783</v>
      </c>
      <c r="B190" s="186" t="str">
        <f>VLOOKUP(A190,'Dimensión 3-Gestión con Valor'!$B$10:$B$379,1,0)</f>
        <v>13.1</v>
      </c>
      <c r="C190" s="184" t="str">
        <f>+'PAI 2025 GPS rempl2)'!B188</f>
        <v>13-GRUPO DE TRABAJO DE CONCEPTOS Y APOYO LEGAL</v>
      </c>
      <c r="D190" s="184">
        <f>+'PAI 2025 GPS rempl2)'!C188</f>
        <v>0</v>
      </c>
      <c r="E190" s="184" t="str">
        <f>+'PAI 2025 GPS rempl2)'!D188</f>
        <v>Producto</v>
      </c>
      <c r="F190" s="184" t="str">
        <f>+'PAI 2025 GPS rempl2)'!E188</f>
        <v>13.1</v>
      </c>
      <c r="G190" s="184" t="str">
        <f>+'PAI 2025 GPS rempl2)'!F188</f>
        <v>Operativo</v>
      </c>
      <c r="H190" s="184" t="str">
        <f>VLOOKUP(A190,'Plantilla publicacion'!$A$3:$F$490,6,0)</f>
        <v>56-Fortalecer la gestión de la información, el conocimiento y la innovación para optimizar la capacidad institucional</v>
      </c>
      <c r="I190" s="184" t="str">
        <f>VLOOKUP(F190,'Plantilla publicacion'!$A$3:$N$490,14,0)</f>
        <v>102-Cumplimiento de productos del PAI asociados a Fortalecer la gestión de la información, el conocimiento y la innovación para optimizar la capacidad institucional</v>
      </c>
      <c r="J190" s="184" t="str">
        <f>VLOOKUP(F190,'Plantilla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90" s="184" t="str">
        <f>+'PAI 2025 GPS rempl2)'!J188</f>
        <v>N/A</v>
      </c>
      <c r="L190" s="184" t="str">
        <f>+'PAI 2025 GPS rempl2)'!K188</f>
        <v>Si</v>
      </c>
      <c r="M190" s="184" t="str">
        <f>+'PAI 2025 GPS rempl2)'!L188</f>
        <v>N/A</v>
      </c>
      <c r="N190" s="184" t="str">
        <f>VLOOKUP(A190,'Plantilla publicacion'!$A$2:$E$491,5,0)</f>
        <v>Política Mejora Normativa _DIMENSIÓN Gestión con Valores para Resultados</v>
      </c>
      <c r="O190" s="184">
        <f>IF(E190="Producto",VLOOKUP(F190,'Plantilla publicacion'!$A$3:$Q$490,16,0),"N/A")</f>
        <v>0</v>
      </c>
      <c r="P190" s="184" t="str">
        <f>+'PAI 2025 GPS rempl2)'!O188</f>
        <v>Estrategia de divulgación de la herramienta “Buscador de Conceptos”, para promover la consulta por parte de los Grupos de Interés, ejecutada. (capturas de pantalla de la publicación de la campaña/único entregable)</v>
      </c>
      <c r="Q190" s="184">
        <f>+'PAI 2025 GPS rempl2)'!P188</f>
        <v>100</v>
      </c>
      <c r="R190" s="184">
        <f>+'PAI 2025 GPS rempl2)'!Q188</f>
        <v>1</v>
      </c>
      <c r="S190" s="184" t="str">
        <f>+'PAI 2025 GPS rempl2)'!R188</f>
        <v>Númerica</v>
      </c>
      <c r="T190" s="184" t="str">
        <f>+'PAI 2025 GPS rempl2)'!S188</f>
        <v># de divulgaciones ejecutadas / 1 divulgaciones a ejecutar</v>
      </c>
      <c r="U190" s="185">
        <f>+'PAI 2025 GPS rempl2)'!T188</f>
        <v>45684</v>
      </c>
      <c r="V190" s="185">
        <f>+'PAI 2025 GPS rempl2)'!U188</f>
        <v>46001</v>
      </c>
      <c r="W190" s="184" t="str">
        <f>+'PAI 2025 GPS rempl2)'!V188</f>
        <v>73-GRUPO DE TRABAJO DE COMUNICACION;
13-GRUPO DE TRABAJO DE CONCEPTOS Y APOYO LEGAL</v>
      </c>
    </row>
    <row r="191" spans="1:23 16384:16384" s="317" customFormat="1" ht="58.5" customHeight="1" x14ac:dyDescent="0.25">
      <c r="A191" s="196" t="s">
        <v>786</v>
      </c>
      <c r="B191" s="314" t="str">
        <f>VLOOKUP(A191,'Dimensión 3-Gestión con Valor'!$B$10:$B$379,1,0)</f>
        <v>13.1.1</v>
      </c>
      <c r="C191" s="315" t="str">
        <f>+'PAI 2025 GPS rempl2)'!B189</f>
        <v>13-GRUPO DE TRABAJO DE CONCEPTOS Y APOYO LEGAL</v>
      </c>
      <c r="D191" s="315">
        <f>+'PAI 2025 GPS rempl2)'!C189</f>
        <v>0</v>
      </c>
      <c r="E191" s="315" t="str">
        <f>+'PAI 2025 GPS rempl2)'!D189</f>
        <v>Actividad propia</v>
      </c>
      <c r="F191" s="315" t="str">
        <f>+'PAI 2025 GPS rempl2)'!E189</f>
        <v>13.1.1</v>
      </c>
      <c r="G191" s="315" t="str">
        <f>+'PAI 2025 GPS rempl2)'!F189</f>
        <v>N/A</v>
      </c>
      <c r="H191" s="315">
        <f>VLOOKUP(A191,'Plantilla publicacion'!$A$3:$F$490,6,0)</f>
        <v>0</v>
      </c>
      <c r="I191" s="315">
        <f>VLOOKUP(F191,'Plantilla publicacion'!$A$3:$N$490,14,0)</f>
        <v>0</v>
      </c>
      <c r="J191" s="315">
        <f>VLOOKUP(F191,'Plantilla publicacion'!$A$3:$P$490,15,0)</f>
        <v>0</v>
      </c>
      <c r="K191" s="315" t="str">
        <f>+'PAI 2025 GPS rempl2)'!J189</f>
        <v>N/A</v>
      </c>
      <c r="L191" s="315" t="str">
        <f>+'PAI 2025 GPS rempl2)'!K189</f>
        <v>N/A</v>
      </c>
      <c r="M191" s="315" t="str">
        <f>+'PAI 2025 GPS rempl2)'!L189</f>
        <v>N/A</v>
      </c>
      <c r="N191" s="315" t="str">
        <f t="shared" ref="N191:N193" si="29">+N190</f>
        <v>Política Mejora Normativa _DIMENSIÓN Gestión con Valores para Resultados</v>
      </c>
      <c r="O191" s="315" t="str">
        <f>IF(E191="Producto",VLOOKUP(F191,'Plantilla publicacion'!$A$3:$Q$490,16,0),"N/A")</f>
        <v>N/A</v>
      </c>
      <c r="P191" s="315" t="str">
        <f>+'PAI 2025 GPS rempl2)'!O189</f>
        <v>Elaborar y remitir al Grupo de Comunicaciones el Brief con la propuesta de la estrategia de divulgación del "Buscador de Conceptos" (Correo electrónico con Brief diligenciado / único entregable)</v>
      </c>
      <c r="Q191" s="315">
        <f>+'PAI 2025 GPS rempl2)'!P189</f>
        <v>100</v>
      </c>
      <c r="R191" s="315">
        <f>+'PAI 2025 GPS rempl2)'!Q189</f>
        <v>1</v>
      </c>
      <c r="S191" s="315" t="str">
        <f>+'PAI 2025 GPS rempl2)'!R189</f>
        <v>Númerica</v>
      </c>
      <c r="T191" s="315" t="str">
        <f>+'PAI 2025 GPS rempl2)'!S189</f>
        <v># de brief de la estrategia de divulgación elaborado / 1 brief de la estrategia de divulgación a elaborar</v>
      </c>
      <c r="U191" s="316">
        <f>+'PAI 2025 GPS rempl2)'!T189</f>
        <v>45684</v>
      </c>
      <c r="V191" s="316">
        <f>+'PAI 2025 GPS rempl2)'!U189</f>
        <v>45716</v>
      </c>
      <c r="W191" s="315" t="str">
        <f>+'PAI 2025 GPS rempl2)'!V189</f>
        <v>13-GRUPO DE TRABAJO DE CONCEPTOS Y APOYO LEGAL</v>
      </c>
    </row>
    <row r="192" spans="1:23 16384:16384" s="317" customFormat="1" ht="58.5" customHeight="1" x14ac:dyDescent="0.25">
      <c r="A192" s="196" t="s">
        <v>788</v>
      </c>
      <c r="B192" s="314" t="str">
        <f>VLOOKUP(A192,'Dimensión 3-Gestión con Valor'!$B$10:$B$379,1,0)</f>
        <v>13.1.2</v>
      </c>
      <c r="C192" s="315" t="str">
        <f>+'PAI 2025 GPS rempl2)'!B190</f>
        <v>13-GRUPO DE TRABAJO DE CONCEPTOS Y APOYO LEGAL</v>
      </c>
      <c r="D192" s="315">
        <f>+'PAI 2025 GPS rempl2)'!C190</f>
        <v>0</v>
      </c>
      <c r="E192" s="315" t="str">
        <f>+'PAI 2025 GPS rempl2)'!D190</f>
        <v>Actividad sin participación</v>
      </c>
      <c r="F192" s="315" t="str">
        <f>+'PAI 2025 GPS rempl2)'!E190</f>
        <v>13.1.2</v>
      </c>
      <c r="G192" s="315" t="str">
        <f>+'PAI 2025 GPS rempl2)'!F190</f>
        <v>N/A</v>
      </c>
      <c r="H192" s="315">
        <f>VLOOKUP(A192,'Plantilla publicacion'!$A$3:$F$490,6,0)</f>
        <v>0</v>
      </c>
      <c r="I192" s="315">
        <f>VLOOKUP(F192,'Plantilla publicacion'!$A$3:$N$490,14,0)</f>
        <v>0</v>
      </c>
      <c r="J192" s="315">
        <f>VLOOKUP(F192,'Plantilla publicacion'!$A$3:$P$490,15,0)</f>
        <v>0</v>
      </c>
      <c r="K192" s="315" t="str">
        <f>+'PAI 2025 GPS rempl2)'!J190</f>
        <v>N/A</v>
      </c>
      <c r="L192" s="315" t="str">
        <f>+'PAI 2025 GPS rempl2)'!K190</f>
        <v>N/A</v>
      </c>
      <c r="M192" s="315" t="str">
        <f>+'PAI 2025 GPS rempl2)'!L190</f>
        <v>N/A</v>
      </c>
      <c r="N192" s="315" t="str">
        <f t="shared" si="29"/>
        <v>Política Mejora Normativa _DIMENSIÓN Gestión con Valores para Resultados</v>
      </c>
      <c r="O192" s="315" t="str">
        <f>IF(E192="Producto",VLOOKUP(F192,'Plantilla publicacion'!$A$3:$Q$490,16,0),"N/A")</f>
        <v>N/A</v>
      </c>
      <c r="P192" s="315" t="str">
        <f>+'PAI 2025 GPS rempl2)'!O190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Q192" s="315">
        <f>+'PAI 2025 GPS rempl2)'!P190</f>
        <v>0</v>
      </c>
      <c r="R192" s="315">
        <f>+'PAI 2025 GPS rempl2)'!Q190</f>
        <v>1</v>
      </c>
      <c r="S192" s="315" t="str">
        <f>+'PAI 2025 GPS rempl2)'!R190</f>
        <v>Númerica</v>
      </c>
      <c r="T192" s="315" t="str">
        <f>+'PAI 2025 GPS rempl2)'!S190</f>
        <v># de concepto gráfico y racional de la estrategia de divulgación elaborado y presentado / 1 concepto gráfico y racional de la estrategia de divulgación a elaborar y presentar</v>
      </c>
      <c r="U192" s="316">
        <f>+'PAI 2025 GPS rempl2)'!T190</f>
        <v>45719</v>
      </c>
      <c r="V192" s="316">
        <f>+'PAI 2025 GPS rempl2)'!U190</f>
        <v>45777</v>
      </c>
      <c r="W192" s="315" t="str">
        <f>+'PAI 2025 GPS rempl2)'!V190</f>
        <v>73-GRUPO DE TRABAJO DE COMUNICACION</v>
      </c>
    </row>
    <row r="193" spans="1:23 16384:16384" s="317" customFormat="1" ht="58.5" customHeight="1" x14ac:dyDescent="0.25">
      <c r="A193" s="314" t="s">
        <v>790</v>
      </c>
      <c r="B193" s="315" t="str">
        <f>VLOOKUP(A193,'Dimensión 3-Gestión con Valor'!$B$10:$B$379,1,0)</f>
        <v>13.1.3</v>
      </c>
      <c r="C193" s="315" t="str">
        <f>+'PAI 2025 GPS rempl2)'!B191</f>
        <v>13-GRUPO DE TRABAJO DE CONCEPTOS Y APOYO LEGAL</v>
      </c>
      <c r="D193" s="315">
        <f>+'PAI 2025 GPS rempl2)'!C191</f>
        <v>0</v>
      </c>
      <c r="E193" s="315" t="str">
        <f>+'PAI 2025 GPS rempl2)'!D191</f>
        <v>Actividad sin participación</v>
      </c>
      <c r="F193" s="315" t="str">
        <f>+'PAI 2025 GPS rempl2)'!E191</f>
        <v>13.1.3</v>
      </c>
      <c r="G193" s="315" t="str">
        <f>+'PAI 2025 GPS rempl2)'!F191</f>
        <v>N/A</v>
      </c>
      <c r="H193" s="315">
        <f>VLOOKUP(A193,'Plantilla publicacion'!$A$3:$F$490,6,0)</f>
        <v>0</v>
      </c>
      <c r="I193" s="315">
        <f>VLOOKUP(F193,'Plantilla publicacion'!$A$3:$N$490,14,0)</f>
        <v>0</v>
      </c>
      <c r="J193" s="315">
        <f>VLOOKUP(F193,'Plantilla publicacion'!$A$3:$P$490,15,0)</f>
        <v>0</v>
      </c>
      <c r="K193" s="315" t="str">
        <f>+'PAI 2025 GPS rempl2)'!J191</f>
        <v>N/A</v>
      </c>
      <c r="L193" s="315" t="str">
        <f>+'PAI 2025 GPS rempl2)'!K191</f>
        <v>N/A</v>
      </c>
      <c r="M193" s="315" t="str">
        <f>+'PAI 2025 GPS rempl2)'!L191</f>
        <v>N/A</v>
      </c>
      <c r="N193" s="315" t="str">
        <f t="shared" si="29"/>
        <v>Política Mejora Normativa _DIMENSIÓN Gestión con Valores para Resultados</v>
      </c>
      <c r="O193" s="315" t="str">
        <f>IF(E193="Producto",VLOOKUP(F193,'Plantilla publicacion'!$A$3:$Q$490,16,0),"N/A")</f>
        <v>N/A</v>
      </c>
      <c r="P193" s="315" t="str">
        <f>+'PAI 2025 GPS rempl2)'!O191</f>
        <v>Ejecutar la estrategia de divulgación a través de los canales de comunicación d ela Entidad.  (capturas de pantalla de la publicación de estrategia de divulgación/único entregable)</v>
      </c>
      <c r="Q193" s="315">
        <f>+'PAI 2025 GPS rempl2)'!P191</f>
        <v>0</v>
      </c>
      <c r="R193" s="315">
        <f>+'PAI 2025 GPS rempl2)'!Q191</f>
        <v>1</v>
      </c>
      <c r="S193" s="315" t="str">
        <f>+'PAI 2025 GPS rempl2)'!R191</f>
        <v>Porcentual</v>
      </c>
      <c r="T193" s="316" t="str">
        <f>+'PAI 2025 GPS rempl2)'!S191</f>
        <v>% de estrategia de divulgación ejecutada / 1% de estrategia de divulgación a ejecutar</v>
      </c>
      <c r="U193" s="316">
        <f>+'PAI 2025 GPS rempl2)'!T191</f>
        <v>45748</v>
      </c>
      <c r="V193" s="315">
        <f>+'PAI 2025 GPS rempl2)'!U191</f>
        <v>46001</v>
      </c>
      <c r="W193" s="317" t="str">
        <f>+'PAI 2025 GPS rempl2)'!V191</f>
        <v>73-GRUPO DE TRABAJO DE COMUNICACION</v>
      </c>
      <c r="XFD193" s="314"/>
    </row>
    <row r="194" spans="1:23 16384:16384" ht="58.5" customHeight="1" x14ac:dyDescent="0.25">
      <c r="A194" s="196" t="s">
        <v>793</v>
      </c>
      <c r="B194" s="186" t="str">
        <f>VLOOKUP(A194,'Dimensión 3-Gestión con Valor'!$B$10:$B$379,1,0)</f>
        <v>12.1</v>
      </c>
      <c r="C194" s="184" t="str">
        <f>+'PAI 2025 GPS rempl2)'!B192</f>
        <v>12-GRUPO DE TRABAJO DE REGULACIÓN</v>
      </c>
      <c r="D194" s="184">
        <f>+'PAI 2025 GPS rempl2)'!C192</f>
        <v>0</v>
      </c>
      <c r="E194" s="184" t="str">
        <f>+'PAI 2025 GPS rempl2)'!D192</f>
        <v>Producto</v>
      </c>
      <c r="F194" s="184" t="str">
        <f>+'PAI 2025 GPS rempl2)'!E192</f>
        <v>12.1</v>
      </c>
      <c r="G194" s="184" t="str">
        <f>+'PAI 2025 GPS rempl2)'!F192</f>
        <v>Operativo</v>
      </c>
      <c r="H194" s="184" t="str">
        <f>VLOOKUP(A194,'Plantilla publicacion'!$A$3:$F$490,6,0)</f>
        <v>60-Fortalecer el Sistema Integral de Gestión Institucional en el marco del Modelo Integrado de Planeación y gestión para mejorar la prestación del servicio.</v>
      </c>
      <c r="I194" s="184" t="str">
        <f>VLOOKUP(F194,'Plantilla publicacion'!$A$3:$N$490,14,0)</f>
        <v>106-Cumplimiento de productos del PAI asociados a Fortalecer el Sistema Integral de Gestión Institucional para mejorar la prestación del servicio.</v>
      </c>
      <c r="J194" s="184" t="str">
        <f>VLOOKUP(F194,'Plantilla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94" s="184" t="str">
        <f>+'PAI 2025 GPS rempl2)'!J192</f>
        <v>N/A</v>
      </c>
      <c r="L194" s="184" t="str">
        <f>+'PAI 2025 GPS rempl2)'!K192</f>
        <v>No</v>
      </c>
      <c r="M194" s="184" t="str">
        <f>+'PAI 2025 GPS rempl2)'!L192</f>
        <v>N/A</v>
      </c>
      <c r="N194" s="184" t="str">
        <f>VLOOKUP(A194,'Plantilla publicacion'!$A$2:$E$491,5,0)</f>
        <v>Política Mejora Normativa _DIMENSIÓN Gestión con Valores para Resultados</v>
      </c>
      <c r="O194" s="184">
        <f>IF(E194="Producto",VLOOKUP(F194,'Plantilla publicacion'!$A$3:$Q$490,16,0),"N/A")</f>
        <v>0</v>
      </c>
      <c r="P194" s="184" t="str">
        <f>+'PAI 2025 GPS rempl2)'!O192</f>
        <v>Proyecto(s) de acto(s) administrativo(s) a través del cual se ordenará la depuración normativa de la SIC, elaborado(s) y presentados (s) (Proyecto(s) de acto(s) de depuración elaborado(s)/único entregable)</v>
      </c>
      <c r="Q194" s="184">
        <f>+'PAI 2025 GPS rempl2)'!P192</f>
        <v>100</v>
      </c>
      <c r="R194" s="184">
        <f>+'PAI 2025 GPS rempl2)'!Q192</f>
        <v>100</v>
      </c>
      <c r="S194" s="184" t="str">
        <f>+'PAI 2025 GPS rempl2)'!R192</f>
        <v>Porcentual</v>
      </c>
      <c r="T194" s="184" t="str">
        <f>+'PAI 2025 GPS rempl2)'!S192</f>
        <v>% de proyecto de acto de depuración elaborado / 100% de proyecto de acto de depuración a elaborar</v>
      </c>
      <c r="U194" s="185">
        <f>+'PAI 2025 GPS rempl2)'!T192</f>
        <v>45687</v>
      </c>
      <c r="V194" s="185">
        <f>+'PAI 2025 GPS rempl2)'!U192</f>
        <v>45849</v>
      </c>
      <c r="W194" s="184" t="str">
        <f>+'PAI 2025 GPS rempl2)'!V192</f>
        <v>12-GRUPO DE TRABAJO DE REGULACIÓN</v>
      </c>
    </row>
    <row r="195" spans="1:23 16384:16384" s="317" customFormat="1" ht="58.5" customHeight="1" x14ac:dyDescent="0.25">
      <c r="A195" s="196" t="s">
        <v>795</v>
      </c>
      <c r="B195" s="314" t="str">
        <f>VLOOKUP(A195,'Dimensión 3-Gestión con Valor'!$B$10:$B$379,1,0)</f>
        <v>12.1.1</v>
      </c>
      <c r="C195" s="315" t="str">
        <f>+'PAI 2025 GPS rempl2)'!B193</f>
        <v>12-GRUPO DE TRABAJO DE REGULACIÓN</v>
      </c>
      <c r="D195" s="315">
        <f>+'PAI 2025 GPS rempl2)'!C193</f>
        <v>0</v>
      </c>
      <c r="E195" s="315" t="str">
        <f>+'PAI 2025 GPS rempl2)'!D193</f>
        <v>Actividad propia</v>
      </c>
      <c r="F195" s="315" t="str">
        <f>+'PAI 2025 GPS rempl2)'!E193</f>
        <v>12.1.1</v>
      </c>
      <c r="G195" s="315" t="str">
        <f>+'PAI 2025 GPS rempl2)'!F193</f>
        <v>N/A</v>
      </c>
      <c r="H195" s="315">
        <f>VLOOKUP(A195,'Plantilla publicacion'!$A$3:$F$490,6,0)</f>
        <v>0</v>
      </c>
      <c r="I195" s="315">
        <f>VLOOKUP(F195,'Plantilla publicacion'!$A$3:$N$490,14,0)</f>
        <v>0</v>
      </c>
      <c r="J195" s="315">
        <f>VLOOKUP(F195,'Plantilla publicacion'!$A$3:$P$490,15,0)</f>
        <v>0</v>
      </c>
      <c r="K195" s="315" t="str">
        <f>+'PAI 2025 GPS rempl2)'!J193</f>
        <v>N/A</v>
      </c>
      <c r="L195" s="315" t="str">
        <f>+'PAI 2025 GPS rempl2)'!K193</f>
        <v>N/A</v>
      </c>
      <c r="M195" s="315" t="str">
        <f>+'PAI 2025 GPS rempl2)'!L193</f>
        <v>N/A</v>
      </c>
      <c r="N195" s="315" t="str">
        <f t="shared" ref="N195:N201" si="30">+N194</f>
        <v>Política Mejora Normativa _DIMENSIÓN Gestión con Valores para Resultados</v>
      </c>
      <c r="O195" s="315" t="str">
        <f>IF(E195="Producto",VLOOKUP(F195,'Plantilla publicacion'!$A$3:$Q$490,16,0),"N/A")</f>
        <v>N/A</v>
      </c>
      <c r="P195" s="315" t="str">
        <f>+'PAI 2025 GPS rempl2)'!O193</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Q195" s="315">
        <f>+'PAI 2025 GPS rempl2)'!P193</f>
        <v>15</v>
      </c>
      <c r="R195" s="315">
        <f>+'PAI 2025 GPS rempl2)'!Q193</f>
        <v>1</v>
      </c>
      <c r="S195" s="315" t="str">
        <f>+'PAI 2025 GPS rempl2)'!R193</f>
        <v>Númerica</v>
      </c>
      <c r="T195" s="315" t="str">
        <f>+'PAI 2025 GPS rempl2)'!S193</f>
        <v># de consultas internas enviadas / 1 consultas internas a enviar</v>
      </c>
      <c r="U195" s="316">
        <f>+'PAI 2025 GPS rempl2)'!T193</f>
        <v>45687</v>
      </c>
      <c r="V195" s="316">
        <f>+'PAI 2025 GPS rempl2)'!U193</f>
        <v>45716</v>
      </c>
      <c r="W195" s="315" t="str">
        <f>+'PAI 2025 GPS rempl2)'!V193</f>
        <v>12-GRUPO DE TRABAJO DE REGULACIÓN</v>
      </c>
    </row>
    <row r="196" spans="1:23 16384:16384" s="317" customFormat="1" ht="58.5" customHeight="1" x14ac:dyDescent="0.25">
      <c r="A196" s="196" t="s">
        <v>797</v>
      </c>
      <c r="B196" s="314" t="str">
        <f>VLOOKUP(A196,'Dimensión 3-Gestión con Valor'!$B$10:$B$379,1,0)</f>
        <v>12.1.2</v>
      </c>
      <c r="C196" s="315" t="str">
        <f>+'PAI 2025 GPS rempl2)'!B194</f>
        <v>12-GRUPO DE TRABAJO DE REGULACIÓN</v>
      </c>
      <c r="D196" s="315">
        <f>+'PAI 2025 GPS rempl2)'!C194</f>
        <v>0</v>
      </c>
      <c r="E196" s="315" t="str">
        <f>+'PAI 2025 GPS rempl2)'!D194</f>
        <v>Actividad propia</v>
      </c>
      <c r="F196" s="315" t="str">
        <f>+'PAI 2025 GPS rempl2)'!E194</f>
        <v>12.1.2</v>
      </c>
      <c r="G196" s="315" t="str">
        <f>+'PAI 2025 GPS rempl2)'!F194</f>
        <v>N/A</v>
      </c>
      <c r="H196" s="315">
        <f>VLOOKUP(A196,'Plantilla publicacion'!$A$3:$F$490,6,0)</f>
        <v>0</v>
      </c>
      <c r="I196" s="315">
        <f>VLOOKUP(F196,'Plantilla publicacion'!$A$3:$N$490,14,0)</f>
        <v>0</v>
      </c>
      <c r="J196" s="315">
        <f>VLOOKUP(F196,'Plantilla publicacion'!$A$3:$P$490,15,0)</f>
        <v>0</v>
      </c>
      <c r="K196" s="315" t="str">
        <f>+'PAI 2025 GPS rempl2)'!J194</f>
        <v>N/A</v>
      </c>
      <c r="L196" s="315" t="str">
        <f>+'PAI 2025 GPS rempl2)'!K194</f>
        <v>N/A</v>
      </c>
      <c r="M196" s="315" t="str">
        <f>+'PAI 2025 GPS rempl2)'!L194</f>
        <v>N/A</v>
      </c>
      <c r="N196" s="315" t="str">
        <f t="shared" si="30"/>
        <v>Política Mejora Normativa _DIMENSIÓN Gestión con Valores para Resultados</v>
      </c>
      <c r="O196" s="315" t="str">
        <f>IF(E196="Producto",VLOOKUP(F196,'Plantilla publicacion'!$A$3:$Q$490,16,0),"N/A")</f>
        <v>N/A</v>
      </c>
      <c r="P196" s="315" t="str">
        <f>+'PAI 2025 GPS rempl2)'!O194</f>
        <v>Realizar consulta pública para identificar instrucciones o regulaciones de la Superintendencia, susceptibles de depuración  en el marco de la Ley 2085 de 2021. (Soporte de publicación en la página web de la Entidad / único entregable)</v>
      </c>
      <c r="Q196" s="315">
        <f>+'PAI 2025 GPS rempl2)'!P194</f>
        <v>10</v>
      </c>
      <c r="R196" s="315">
        <f>+'PAI 2025 GPS rempl2)'!Q194</f>
        <v>1</v>
      </c>
      <c r="S196" s="315" t="str">
        <f>+'PAI 2025 GPS rempl2)'!R194</f>
        <v>Númerica</v>
      </c>
      <c r="T196" s="315" t="str">
        <f>+'PAI 2025 GPS rempl2)'!S194</f>
        <v># de consulta pública realizadas / 1 consulta pública a realizar</v>
      </c>
      <c r="U196" s="316">
        <f>+'PAI 2025 GPS rempl2)'!T194</f>
        <v>45713</v>
      </c>
      <c r="V196" s="316">
        <f>+'PAI 2025 GPS rempl2)'!U194</f>
        <v>45741</v>
      </c>
      <c r="W196" s="315" t="str">
        <f>+'PAI 2025 GPS rempl2)'!V194</f>
        <v>12-GRUPO DE TRABAJO DE REGULACIÓN</v>
      </c>
    </row>
    <row r="197" spans="1:23 16384:16384" s="317" customFormat="1" ht="58.5" customHeight="1" x14ac:dyDescent="0.25">
      <c r="A197" s="314" t="s">
        <v>799</v>
      </c>
      <c r="B197" s="315" t="str">
        <f>VLOOKUP(A197,'Dimensión 3-Gestión con Valor'!$B$10:$B$379,1,0)</f>
        <v>12.1.3</v>
      </c>
      <c r="C197" s="315" t="str">
        <f>+'PAI 2025 GPS rempl2)'!B195</f>
        <v>12-GRUPO DE TRABAJO DE REGULACIÓN</v>
      </c>
      <c r="D197" s="315">
        <f>+'PAI 2025 GPS rempl2)'!C195</f>
        <v>0</v>
      </c>
      <c r="E197" s="315" t="str">
        <f>+'PAI 2025 GPS rempl2)'!D195</f>
        <v>Actividad propia</v>
      </c>
      <c r="F197" s="315" t="str">
        <f>+'PAI 2025 GPS rempl2)'!E195</f>
        <v>12.1.3</v>
      </c>
      <c r="G197" s="315" t="str">
        <f>+'PAI 2025 GPS rempl2)'!F195</f>
        <v>N/A</v>
      </c>
      <c r="H197" s="315">
        <f>VLOOKUP(A197,'Plantilla publicacion'!$A$3:$F$490,6,0)</f>
        <v>0</v>
      </c>
      <c r="I197" s="315">
        <f>VLOOKUP(F197,'Plantilla publicacion'!$A$3:$N$490,14,0)</f>
        <v>0</v>
      </c>
      <c r="J197" s="315">
        <f>VLOOKUP(F197,'Plantilla publicacion'!$A$3:$P$490,15,0)</f>
        <v>0</v>
      </c>
      <c r="K197" s="315" t="str">
        <f>+'PAI 2025 GPS rempl2)'!J195</f>
        <v>N/A</v>
      </c>
      <c r="L197" s="315" t="str">
        <f>+'PAI 2025 GPS rempl2)'!K195</f>
        <v>N/A</v>
      </c>
      <c r="M197" s="315" t="str">
        <f>+'PAI 2025 GPS rempl2)'!L195</f>
        <v>N/A</v>
      </c>
      <c r="N197" s="315" t="str">
        <f t="shared" si="30"/>
        <v>Política Mejora Normativa _DIMENSIÓN Gestión con Valores para Resultados</v>
      </c>
      <c r="O197" s="315" t="str">
        <f>IF(E197="Producto",VLOOKUP(F197,'Plantilla publicacion'!$A$3:$Q$490,16,0),"N/A")</f>
        <v>N/A</v>
      </c>
      <c r="P197" s="315" t="str">
        <f>+'PAI 2025 GPS rempl2)'!O195</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Q197" s="315">
        <f>+'PAI 2025 GPS rempl2)'!P195</f>
        <v>10</v>
      </c>
      <c r="R197" s="315">
        <f>+'PAI 2025 GPS rempl2)'!Q195</f>
        <v>1</v>
      </c>
      <c r="S197" s="315" t="str">
        <f>+'PAI 2025 GPS rempl2)'!R195</f>
        <v>Númerica</v>
      </c>
      <c r="T197" s="316" t="str">
        <f>+'PAI 2025 GPS rempl2)'!S195</f>
        <v># de solicitudes de mesa de trabajo enviadas / 1 solicitudes de mesa de trabajo a enviar</v>
      </c>
      <c r="U197" s="316">
        <f>+'PAI 2025 GPS rempl2)'!T195</f>
        <v>45713</v>
      </c>
      <c r="V197" s="315">
        <f>+'PAI 2025 GPS rempl2)'!U195</f>
        <v>45741</v>
      </c>
      <c r="W197" s="317" t="str">
        <f>+'PAI 2025 GPS rempl2)'!V195</f>
        <v>12-GRUPO DE TRABAJO DE REGULACIÓN</v>
      </c>
      <c r="XFD197" s="314"/>
    </row>
    <row r="198" spans="1:23 16384:16384" s="317" customFormat="1" ht="58.5" customHeight="1" x14ac:dyDescent="0.25">
      <c r="A198" s="196" t="s">
        <v>801</v>
      </c>
      <c r="B198" s="314" t="str">
        <f>VLOOKUP(A198,'Dimensión 3-Gestión con Valor'!$B$10:$B$379,1,0)</f>
        <v>12.1.4</v>
      </c>
      <c r="C198" s="315" t="str">
        <f>+'PAI 2025 GPS rempl2)'!B196</f>
        <v>12-GRUPO DE TRABAJO DE REGULACIÓN</v>
      </c>
      <c r="D198" s="315">
        <f>+'PAI 2025 GPS rempl2)'!C196</f>
        <v>0</v>
      </c>
      <c r="E198" s="315" t="str">
        <f>+'PAI 2025 GPS rempl2)'!D196</f>
        <v>Actividad propia</v>
      </c>
      <c r="F198" s="315" t="str">
        <f>+'PAI 2025 GPS rempl2)'!E196</f>
        <v>12.1.4</v>
      </c>
      <c r="G198" s="315" t="str">
        <f>+'PAI 2025 GPS rempl2)'!F196</f>
        <v>N/A</v>
      </c>
      <c r="H198" s="315">
        <f>VLOOKUP(A198,'Plantilla publicacion'!$A$3:$F$490,6,0)</f>
        <v>0</v>
      </c>
      <c r="I198" s="315">
        <f>VLOOKUP(F198,'Plantilla publicacion'!$A$3:$N$490,14,0)</f>
        <v>0</v>
      </c>
      <c r="J198" s="315">
        <f>VLOOKUP(F198,'Plantilla publicacion'!$A$3:$P$490,15,0)</f>
        <v>0</v>
      </c>
      <c r="K198" s="315" t="str">
        <f>+'PAI 2025 GPS rempl2)'!J196</f>
        <v>N/A</v>
      </c>
      <c r="L198" s="315" t="str">
        <f>+'PAI 2025 GPS rempl2)'!K196</f>
        <v>N/A</v>
      </c>
      <c r="M198" s="315" t="str">
        <f>+'PAI 2025 GPS rempl2)'!L196</f>
        <v>N/A</v>
      </c>
      <c r="N198" s="315" t="str">
        <f t="shared" si="30"/>
        <v>Política Mejora Normativa _DIMENSIÓN Gestión con Valores para Resultados</v>
      </c>
      <c r="O198" s="315" t="str">
        <f>IF(E198="Producto",VLOOKUP(F198,'Plantilla publicacion'!$A$3:$Q$490,16,0),"N/A")</f>
        <v>N/A</v>
      </c>
      <c r="P198" s="315" t="str">
        <f>+'PAI 2025 GPS rempl2)'!O196</f>
        <v>Socializar con las Delegaturas los resultados de la consulta pública y priorizar los asuntos que puedan coadyuvar a la mejora  normativa  (Correo electrónico a las Delegaturas informando los resultados / único entregable)</v>
      </c>
      <c r="Q198" s="315">
        <f>+'PAI 2025 GPS rempl2)'!P196</f>
        <v>20</v>
      </c>
      <c r="R198" s="315">
        <f>+'PAI 2025 GPS rempl2)'!Q196</f>
        <v>1</v>
      </c>
      <c r="S198" s="315" t="str">
        <f>+'PAI 2025 GPS rempl2)'!R196</f>
        <v>Númerica</v>
      </c>
      <c r="T198" s="315" t="str">
        <f>+'PAI 2025 GPS rempl2)'!S196</f>
        <v># de socializaciones de resultados enviadas / 1 socializaciones de resultados a enviar</v>
      </c>
      <c r="U198" s="316">
        <f>+'PAI 2025 GPS rempl2)'!T196</f>
        <v>45742</v>
      </c>
      <c r="V198" s="316">
        <f>+'PAI 2025 GPS rempl2)'!U196</f>
        <v>45772</v>
      </c>
      <c r="W198" s="315" t="str">
        <f>+'PAI 2025 GPS rempl2)'!V196</f>
        <v>12-GRUPO DE TRABAJO DE REGULACIÓN</v>
      </c>
    </row>
    <row r="199" spans="1:23 16384:16384" s="317" customFormat="1" ht="58.5" customHeight="1" x14ac:dyDescent="0.25">
      <c r="A199" s="196" t="s">
        <v>803</v>
      </c>
      <c r="B199" s="314" t="str">
        <f>VLOOKUP(A199,'Dimensión 3-Gestión con Valor'!$B$10:$B$379,1,0)</f>
        <v>12.1.5</v>
      </c>
      <c r="C199" s="315" t="str">
        <f>+'PAI 2025 GPS rempl2)'!B197</f>
        <v>12-GRUPO DE TRABAJO DE REGULACIÓN</v>
      </c>
      <c r="D199" s="315">
        <f>+'PAI 2025 GPS rempl2)'!C197</f>
        <v>0</v>
      </c>
      <c r="E199" s="315" t="str">
        <f>+'PAI 2025 GPS rempl2)'!D197</f>
        <v>Actividad propia</v>
      </c>
      <c r="F199" s="315" t="str">
        <f>+'PAI 2025 GPS rempl2)'!E197</f>
        <v>12.1.5</v>
      </c>
      <c r="G199" s="315" t="str">
        <f>+'PAI 2025 GPS rempl2)'!F197</f>
        <v>N/A</v>
      </c>
      <c r="H199" s="315">
        <f>VLOOKUP(A199,'Plantilla publicacion'!$A$3:$F$490,6,0)</f>
        <v>0</v>
      </c>
      <c r="I199" s="315">
        <f>VLOOKUP(F199,'Plantilla publicacion'!$A$3:$N$490,14,0)</f>
        <v>0</v>
      </c>
      <c r="J199" s="315">
        <f>VLOOKUP(F199,'Plantilla publicacion'!$A$3:$P$490,15,0)</f>
        <v>0</v>
      </c>
      <c r="K199" s="315" t="str">
        <f>+'PAI 2025 GPS rempl2)'!J197</f>
        <v>N/A</v>
      </c>
      <c r="L199" s="315" t="str">
        <f>+'PAI 2025 GPS rempl2)'!K197</f>
        <v>N/A</v>
      </c>
      <c r="M199" s="315" t="str">
        <f>+'PAI 2025 GPS rempl2)'!L197</f>
        <v>N/A</v>
      </c>
      <c r="N199" s="315" t="str">
        <f t="shared" si="30"/>
        <v>Política Mejora Normativa _DIMENSIÓN Gestión con Valores para Resultados</v>
      </c>
      <c r="O199" s="315" t="str">
        <f>IF(E199="Producto",VLOOKUP(F199,'Plantilla publicacion'!$A$3:$Q$490,16,0),"N/A")</f>
        <v>N/A</v>
      </c>
      <c r="P199" s="315" t="str">
        <f>+'PAI 2025 GPS rempl2)'!O197</f>
        <v>Preparar proyecto(s) de acto(s) administrativo(s) a través del cual se ordenará la depuración normativa (Proyecto de acto/ único entregable)</v>
      </c>
      <c r="Q199" s="315">
        <f>+'PAI 2025 GPS rempl2)'!P197</f>
        <v>15</v>
      </c>
      <c r="R199" s="315">
        <f>+'PAI 2025 GPS rempl2)'!Q197</f>
        <v>1</v>
      </c>
      <c r="S199" s="315" t="str">
        <f>+'PAI 2025 GPS rempl2)'!R197</f>
        <v>Númerica</v>
      </c>
      <c r="T199" s="315" t="str">
        <f>+'PAI 2025 GPS rempl2)'!S197</f>
        <v># de proyecto de acto preparados / 1 proyecto de acto a preparar</v>
      </c>
      <c r="U199" s="316">
        <f>+'PAI 2025 GPS rempl2)'!T197</f>
        <v>45775</v>
      </c>
      <c r="V199" s="316">
        <f>+'PAI 2025 GPS rempl2)'!U197</f>
        <v>45807</v>
      </c>
      <c r="W199" s="315" t="str">
        <f>+'PAI 2025 GPS rempl2)'!V197</f>
        <v>12-GRUPO DE TRABAJO DE REGULACIÓN</v>
      </c>
    </row>
    <row r="200" spans="1:23 16384:16384" s="317" customFormat="1" ht="58.5" customHeight="1" x14ac:dyDescent="0.25">
      <c r="A200" s="314" t="s">
        <v>805</v>
      </c>
      <c r="B200" s="315" t="str">
        <f>VLOOKUP(A200,'Dimensión 3-Gestión con Valor'!$B$10:$B$379,1,0)</f>
        <v>12.1.6</v>
      </c>
      <c r="C200" s="315" t="str">
        <f>+'PAI 2025 GPS rempl2)'!B198</f>
        <v>12-GRUPO DE TRABAJO DE REGULACIÓN</v>
      </c>
      <c r="D200" s="315">
        <f>+'PAI 2025 GPS rempl2)'!C198</f>
        <v>0</v>
      </c>
      <c r="E200" s="315" t="str">
        <f>+'PAI 2025 GPS rempl2)'!D198</f>
        <v>Actividad propia</v>
      </c>
      <c r="F200" s="315" t="str">
        <f>+'PAI 2025 GPS rempl2)'!E198</f>
        <v>12.1.6</v>
      </c>
      <c r="G200" s="315" t="str">
        <f>+'PAI 2025 GPS rempl2)'!F198</f>
        <v>N/A</v>
      </c>
      <c r="H200" s="315">
        <f>VLOOKUP(A200,'Plantilla publicacion'!$A$3:$F$490,6,0)</f>
        <v>0</v>
      </c>
      <c r="I200" s="315">
        <f>VLOOKUP(F200,'Plantilla publicacion'!$A$3:$N$490,14,0)</f>
        <v>0</v>
      </c>
      <c r="J200" s="315">
        <f>VLOOKUP(F200,'Plantilla publicacion'!$A$3:$P$490,15,0)</f>
        <v>0</v>
      </c>
      <c r="K200" s="315" t="str">
        <f>+'PAI 2025 GPS rempl2)'!J198</f>
        <v>N/A</v>
      </c>
      <c r="L200" s="315" t="str">
        <f>+'PAI 2025 GPS rempl2)'!K198</f>
        <v>N/A</v>
      </c>
      <c r="M200" s="315" t="str">
        <f>+'PAI 2025 GPS rempl2)'!L198</f>
        <v>N/A</v>
      </c>
      <c r="N200" s="315" t="str">
        <f t="shared" si="30"/>
        <v>Política Mejora Normativa _DIMENSIÓN Gestión con Valores para Resultados</v>
      </c>
      <c r="O200" s="315" t="str">
        <f>IF(E200="Producto",VLOOKUP(F200,'Plantilla publicacion'!$A$3:$Q$490,16,0),"N/A")</f>
        <v>N/A</v>
      </c>
      <c r="P200" s="315" t="str">
        <f>+'PAI 2025 GPS rempl2)'!O198</f>
        <v>Adelantar consulta pública  de proyecto(s) de acto(s) administrativo(s) a través del cual se ordenará la depuración normativa (Soporte de publicación en la página web de la Entidad / único entregable)</v>
      </c>
      <c r="Q200" s="315">
        <f>+'PAI 2025 GPS rempl2)'!P198</f>
        <v>10</v>
      </c>
      <c r="R200" s="315">
        <f>+'PAI 2025 GPS rempl2)'!Q198</f>
        <v>1</v>
      </c>
      <c r="S200" s="315" t="str">
        <f>+'PAI 2025 GPS rempl2)'!R198</f>
        <v>Númerica</v>
      </c>
      <c r="T200" s="316" t="str">
        <f>+'PAI 2025 GPS rempl2)'!S198</f>
        <v># de consulta pública realizadas / 1 consulta pública a realizar</v>
      </c>
      <c r="U200" s="316">
        <f>+'PAI 2025 GPS rempl2)'!T198</f>
        <v>45811</v>
      </c>
      <c r="V200" s="315">
        <f>+'PAI 2025 GPS rempl2)'!U198</f>
        <v>45828</v>
      </c>
      <c r="W200" s="317" t="str">
        <f>+'PAI 2025 GPS rempl2)'!V198</f>
        <v>12-GRUPO DE TRABAJO DE REGULACIÓN</v>
      </c>
      <c r="XFD200" s="314"/>
    </row>
    <row r="201" spans="1:23 16384:16384" s="317" customFormat="1" ht="58.5" customHeight="1" x14ac:dyDescent="0.25">
      <c r="A201" s="314" t="s">
        <v>806</v>
      </c>
      <c r="B201" s="315" t="str">
        <f>VLOOKUP(A201,'Dimensión 3-Gestión con Valor'!$B$10:$B$379,1,0)</f>
        <v>12.1.7</v>
      </c>
      <c r="C201" s="315" t="str">
        <f>+'PAI 2025 GPS rempl2)'!B199</f>
        <v>12-GRUPO DE TRABAJO DE REGULACIÓN</v>
      </c>
      <c r="D201" s="315">
        <f>+'PAI 2025 GPS rempl2)'!C199</f>
        <v>0</v>
      </c>
      <c r="E201" s="315" t="str">
        <f>+'PAI 2025 GPS rempl2)'!D199</f>
        <v>Actividad propia</v>
      </c>
      <c r="F201" s="315" t="str">
        <f>+'PAI 2025 GPS rempl2)'!E199</f>
        <v>12.1.7</v>
      </c>
      <c r="G201" s="315" t="str">
        <f>+'PAI 2025 GPS rempl2)'!F199</f>
        <v>N/A</v>
      </c>
      <c r="H201" s="315">
        <f>VLOOKUP(A201,'Plantilla publicacion'!$A$3:$F$490,6,0)</f>
        <v>0</v>
      </c>
      <c r="I201" s="315">
        <f>VLOOKUP(F201,'Plantilla publicacion'!$A$3:$N$490,14,0)</f>
        <v>0</v>
      </c>
      <c r="J201" s="315">
        <f>VLOOKUP(F201,'Plantilla publicacion'!$A$3:$P$490,15,0)</f>
        <v>0</v>
      </c>
      <c r="K201" s="315" t="str">
        <f>+'PAI 2025 GPS rempl2)'!J199</f>
        <v>N/A</v>
      </c>
      <c r="L201" s="315" t="str">
        <f>+'PAI 2025 GPS rempl2)'!K199</f>
        <v>N/A</v>
      </c>
      <c r="M201" s="315" t="str">
        <f>+'PAI 2025 GPS rempl2)'!L199</f>
        <v>N/A</v>
      </c>
      <c r="N201" s="315" t="str">
        <f t="shared" si="30"/>
        <v>Política Mejora Normativa _DIMENSIÓN Gestión con Valores para Resultados</v>
      </c>
      <c r="O201" s="315" t="str">
        <f>IF(E201="Producto",VLOOKUP(F201,'Plantilla publicacion'!$A$3:$Q$490,16,0),"N/A")</f>
        <v>N/A</v>
      </c>
      <c r="P201" s="315" t="str">
        <f>+'PAI 2025 GPS rempl2)'!O199</f>
        <v>Elaborar y presentar a la Superintendente,  la versión final del proyecto(s) de acto(s) administrativo(s) a través del cual se ordenará la depuración normativa (Proyecto de acto de depuración elaborado/único entregable)</v>
      </c>
      <c r="Q201" s="315">
        <f>+'PAI 2025 GPS rempl2)'!P199</f>
        <v>20</v>
      </c>
      <c r="R201" s="315">
        <f>+'PAI 2025 GPS rempl2)'!Q199</f>
        <v>1</v>
      </c>
      <c r="S201" s="315" t="str">
        <f>+'PAI 2025 GPS rempl2)'!R199</f>
        <v>Númerica</v>
      </c>
      <c r="T201" s="316" t="str">
        <f>+'PAI 2025 GPS rempl2)'!S199</f>
        <v># de versión final del proyecto de acto elaborado / 1 versión final del proyecto de acto a elaborar</v>
      </c>
      <c r="U201" s="316">
        <f>+'PAI 2025 GPS rempl2)'!T199</f>
        <v>45832</v>
      </c>
      <c r="V201" s="315">
        <f>+'PAI 2025 GPS rempl2)'!U199</f>
        <v>45849</v>
      </c>
      <c r="W201" s="317" t="str">
        <f>+'PAI 2025 GPS rempl2)'!V199</f>
        <v>12-GRUPO DE TRABAJO DE REGULACIÓN</v>
      </c>
      <c r="XFD201" s="314"/>
    </row>
    <row r="202" spans="1:23 16384:16384" ht="58.5" customHeight="1" x14ac:dyDescent="0.25">
      <c r="A202" s="196" t="s">
        <v>809</v>
      </c>
      <c r="B202" s="186" t="str">
        <f>VLOOKUP(A202,'Dimensión 6 - GESCO+I'!$B$10:$B$62,1,0)</f>
        <v>37.1</v>
      </c>
      <c r="C202" s="184" t="str">
        <f>+'PAI 2025 GPS rempl2)'!B200</f>
        <v>37-GRUPO DE TRABAJO DE ESTUDIOS ECONÓMICOS</v>
      </c>
      <c r="D202" s="184">
        <f>+'PAI 2025 GPS rempl2)'!C200</f>
        <v>0</v>
      </c>
      <c r="E202" s="184" t="str">
        <f>+'PAI 2025 GPS rempl2)'!D200</f>
        <v>Producto</v>
      </c>
      <c r="F202" s="184" t="str">
        <f>+'PAI 2025 GPS rempl2)'!E200</f>
        <v>37.1</v>
      </c>
      <c r="G202" s="184" t="str">
        <f>+'PAI 2025 GPS rempl2)'!F200</f>
        <v>Operativo</v>
      </c>
      <c r="H202" s="184" t="str">
        <f>VLOOKUP(A202,'Plantilla publicacion'!$A$3:$F$490,6,0)</f>
        <v>56-Fortalecer la gestión de la información, el conocimiento y la innovación para optimizar la capacidad institucional</v>
      </c>
      <c r="I202" s="184" t="str">
        <f>VLOOKUP(F202,'Plantilla publicacion'!$A$3:$N$490,14,0)</f>
        <v>102-Cumplimiento de productos del PAI asociados a Fortalecer la gestión de la información, el conocimiento y la innovación para optimizar la capacidad institucional</v>
      </c>
      <c r="J202" s="184" t="str">
        <f>VLOOKUP(F202,'Plantilla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2" s="184" t="str">
        <f>+'PAI 2025 GPS rempl2)'!J200</f>
        <v>N/A</v>
      </c>
      <c r="L202" s="184" t="str">
        <f>+'PAI 2025 GPS rempl2)'!K200</f>
        <v>No</v>
      </c>
      <c r="M202" s="184" t="str">
        <f>+'PAI 2025 GPS rempl2)'!L200</f>
        <v>C-3599-0200-0008-53105b</v>
      </c>
      <c r="N202" s="184" t="str">
        <f>VLOOKUP(A202,'Plantilla publicacion'!$A$2:$E$491,5,0)</f>
        <v>Política Gestión del Conocimiento y la Innovación _DIMENSIÓN Gestión del conocimiento y la innovación</v>
      </c>
      <c r="O202" s="184">
        <f>IF(E202="Producto",VLOOKUP(F202,'Plantilla publicacion'!$A$3:$Q$490,16,0),"N/A")</f>
        <v>0</v>
      </c>
      <c r="P202" s="184" t="str">
        <f>+'PAI 2025 GPS rempl2)'!O200</f>
        <v>Estudios Económicos Sectoriales, elaborados y entregados al área solicitante (Estudios Económicos)</v>
      </c>
      <c r="Q202" s="184">
        <f>+'PAI 2025 GPS rempl2)'!P200</f>
        <v>50</v>
      </c>
      <c r="R202" s="184">
        <f>+'PAI 2025 GPS rempl2)'!Q200</f>
        <v>2</v>
      </c>
      <c r="S202" s="184" t="str">
        <f>+'PAI 2025 GPS rempl2)'!R200</f>
        <v>Númerica</v>
      </c>
      <c r="T202" s="184" t="str">
        <f>+'PAI 2025 GPS rempl2)'!S200</f>
        <v># de Estudios económicos sectoriales elaborados y entregados / 2 Estudios económicos sectoriales programados</v>
      </c>
      <c r="U202" s="185">
        <f>+'PAI 2025 GPS rempl2)'!T200</f>
        <v>45672</v>
      </c>
      <c r="V202" s="185">
        <f>+'PAI 2025 GPS rempl2)'!U200</f>
        <v>46006</v>
      </c>
      <c r="W202" s="184" t="str">
        <f>+'PAI 2025 GPS rempl2)'!V200</f>
        <v>37-GRUPO DE TRABAJO DE ESTUDIOS ECONÓMICOS</v>
      </c>
    </row>
    <row r="203" spans="1:23 16384:16384" s="317" customFormat="1" ht="58.5" customHeight="1" x14ac:dyDescent="0.25">
      <c r="A203" s="314" t="s">
        <v>811</v>
      </c>
      <c r="B203" s="315" t="str">
        <f>VLOOKUP(A203,'Dimensión 6 - GESCO+I'!$B$10:$B$62,1,0)</f>
        <v>37.1.1</v>
      </c>
      <c r="C203" s="315" t="str">
        <f>+'PAI 2025 GPS rempl2)'!B201</f>
        <v>37-GRUPO DE TRABAJO DE ESTUDIOS ECONÓMICOS</v>
      </c>
      <c r="D203" s="315">
        <f>+'PAI 2025 GPS rempl2)'!C201</f>
        <v>0</v>
      </c>
      <c r="E203" s="315" t="str">
        <f>+'PAI 2025 GPS rempl2)'!D201</f>
        <v>Actividad propia</v>
      </c>
      <c r="F203" s="315" t="str">
        <f>+'PAI 2025 GPS rempl2)'!E201</f>
        <v>37.1.1</v>
      </c>
      <c r="G203" s="315" t="str">
        <f>+'PAI 2025 GPS rempl2)'!F201</f>
        <v>N/A</v>
      </c>
      <c r="H203" s="315">
        <f>VLOOKUP(A203,'Plantilla publicacion'!$A$3:$F$490,6,0)</f>
        <v>0</v>
      </c>
      <c r="I203" s="315">
        <f>VLOOKUP(F203,'Plantilla publicacion'!$A$3:$N$490,14,0)</f>
        <v>0</v>
      </c>
      <c r="J203" s="315">
        <f>VLOOKUP(F203,'Plantilla publicacion'!$A$3:$P$490,15,0)</f>
        <v>0</v>
      </c>
      <c r="K203" s="315" t="str">
        <f>+'PAI 2025 GPS rempl2)'!J201</f>
        <v>N/A</v>
      </c>
      <c r="L203" s="315" t="str">
        <f>+'PAI 2025 GPS rempl2)'!K201</f>
        <v>N/A</v>
      </c>
      <c r="M203" s="315" t="str">
        <f>+'PAI 2025 GPS rempl2)'!L201</f>
        <v>N/A</v>
      </c>
      <c r="N203" s="315" t="str">
        <f t="shared" ref="N203:N207" si="31">+N202</f>
        <v>Política Gestión del Conocimiento y la Innovación _DIMENSIÓN Gestión del conocimiento y la innovación</v>
      </c>
      <c r="O203" s="315" t="str">
        <f>IF(E203="Producto",VLOOKUP(F203,'Plantilla publicacion'!$A$3:$Q$490,16,0),"N/A")</f>
        <v>N/A</v>
      </c>
      <c r="P203" s="315" t="str">
        <f>+'PAI 2025 GPS rempl2)'!O201</f>
        <v>Elaborar ficha técnica (Ficha técnica)</v>
      </c>
      <c r="Q203" s="315">
        <f>+'PAI 2025 GPS rempl2)'!P201</f>
        <v>10</v>
      </c>
      <c r="R203" s="315">
        <f>+'PAI 2025 GPS rempl2)'!Q201</f>
        <v>1</v>
      </c>
      <c r="S203" s="315" t="str">
        <f>+'PAI 2025 GPS rempl2)'!R201</f>
        <v>Númerica</v>
      </c>
      <c r="T203" s="316" t="str">
        <f>+'PAI 2025 GPS rempl2)'!S201</f>
        <v># de Ficha técnica elaborada / 1 Ficha técnica programada</v>
      </c>
      <c r="U203" s="316">
        <f>+'PAI 2025 GPS rempl2)'!T201</f>
        <v>45672</v>
      </c>
      <c r="V203" s="315">
        <f>+'PAI 2025 GPS rempl2)'!U201</f>
        <v>45762</v>
      </c>
      <c r="W203" s="317" t="str">
        <f>+'PAI 2025 GPS rempl2)'!V201</f>
        <v>37-GRUPO DE TRABAJO DE ESTUDIOS ECONÓMICOS</v>
      </c>
      <c r="XFD203" s="314"/>
    </row>
    <row r="204" spans="1:23 16384:16384" s="317" customFormat="1" ht="58.5" customHeight="1" x14ac:dyDescent="0.25">
      <c r="A204" s="314" t="s">
        <v>813</v>
      </c>
      <c r="B204" s="315" t="str">
        <f>VLOOKUP(A204,'Dimensión 6 - GESCO+I'!$B$10:$B$62,1,0)</f>
        <v>37.1.2</v>
      </c>
      <c r="C204" s="315" t="str">
        <f>+'PAI 2025 GPS rempl2)'!B202</f>
        <v>37-GRUPO DE TRABAJO DE ESTUDIOS ECONÓMICOS</v>
      </c>
      <c r="D204" s="315">
        <f>+'PAI 2025 GPS rempl2)'!C202</f>
        <v>0</v>
      </c>
      <c r="E204" s="315" t="str">
        <f>+'PAI 2025 GPS rempl2)'!D202</f>
        <v>Actividad propia</v>
      </c>
      <c r="F204" s="315" t="str">
        <f>+'PAI 2025 GPS rempl2)'!E202</f>
        <v>37.1.2</v>
      </c>
      <c r="G204" s="315" t="str">
        <f>+'PAI 2025 GPS rempl2)'!F202</f>
        <v>N/A</v>
      </c>
      <c r="H204" s="315">
        <f>VLOOKUP(A204,'Plantilla publicacion'!$A$3:$F$490,6,0)</f>
        <v>0</v>
      </c>
      <c r="I204" s="315">
        <f>VLOOKUP(F204,'Plantilla publicacion'!$A$3:$N$490,14,0)</f>
        <v>0</v>
      </c>
      <c r="J204" s="315">
        <f>VLOOKUP(F204,'Plantilla publicacion'!$A$3:$P$490,15,0)</f>
        <v>0</v>
      </c>
      <c r="K204" s="315" t="str">
        <f>+'PAI 2025 GPS rempl2)'!J202</f>
        <v>N/A</v>
      </c>
      <c r="L204" s="315" t="str">
        <f>+'PAI 2025 GPS rempl2)'!K202</f>
        <v>N/A</v>
      </c>
      <c r="M204" s="315" t="str">
        <f>+'PAI 2025 GPS rempl2)'!L202</f>
        <v>N/A</v>
      </c>
      <c r="N204" s="315" t="str">
        <f t="shared" si="31"/>
        <v>Política Gestión del Conocimiento y la Innovación _DIMENSIÓN Gestión del conocimiento y la innovación</v>
      </c>
      <c r="O204" s="315" t="str">
        <f>IF(E204="Producto",VLOOKUP(F204,'Plantilla publicacion'!$A$3:$Q$490,16,0),"N/A")</f>
        <v>N/A</v>
      </c>
      <c r="P204" s="315" t="str">
        <f>+'PAI 2025 GPS rempl2)'!O202</f>
        <v>Recopilar datos y construir base de datos (Base de datos)</v>
      </c>
      <c r="Q204" s="315">
        <f>+'PAI 2025 GPS rempl2)'!P202</f>
        <v>30</v>
      </c>
      <c r="R204" s="315">
        <f>+'PAI 2025 GPS rempl2)'!Q202</f>
        <v>1</v>
      </c>
      <c r="S204" s="315" t="str">
        <f>+'PAI 2025 GPS rempl2)'!R202</f>
        <v>Númerica</v>
      </c>
      <c r="T204" s="316" t="str">
        <f>+'PAI 2025 GPS rempl2)'!S202</f>
        <v># de Base de datos construida / 1 Base de datos programada</v>
      </c>
      <c r="U204" s="316">
        <f>+'PAI 2025 GPS rempl2)'!T202</f>
        <v>45689</v>
      </c>
      <c r="V204" s="315">
        <f>+'PAI 2025 GPS rempl2)'!U202</f>
        <v>45915</v>
      </c>
      <c r="W204" s="317" t="str">
        <f>+'PAI 2025 GPS rempl2)'!V202</f>
        <v>37-GRUPO DE TRABAJO DE ESTUDIOS ECONÓMICOS</v>
      </c>
      <c r="XFD204" s="314"/>
    </row>
    <row r="205" spans="1:23 16384:16384" s="317" customFormat="1" ht="58.5" customHeight="1" x14ac:dyDescent="0.25">
      <c r="A205" s="314" t="s">
        <v>815</v>
      </c>
      <c r="B205" s="315" t="str">
        <f>VLOOKUP(A205,'Dimensión 6 - GESCO+I'!$B$10:$B$62,1,0)</f>
        <v>37.1.3</v>
      </c>
      <c r="C205" s="315" t="str">
        <f>+'PAI 2025 GPS rempl2)'!B203</f>
        <v>37-GRUPO DE TRABAJO DE ESTUDIOS ECONÓMICOS</v>
      </c>
      <c r="D205" s="315">
        <f>+'PAI 2025 GPS rempl2)'!C203</f>
        <v>0</v>
      </c>
      <c r="E205" s="315" t="str">
        <f>+'PAI 2025 GPS rempl2)'!D203</f>
        <v>Actividad propia</v>
      </c>
      <c r="F205" s="315" t="str">
        <f>+'PAI 2025 GPS rempl2)'!E203</f>
        <v>37.1.3</v>
      </c>
      <c r="G205" s="315" t="str">
        <f>+'PAI 2025 GPS rempl2)'!F203</f>
        <v>N/A</v>
      </c>
      <c r="H205" s="315">
        <f>VLOOKUP(A205,'Plantilla publicacion'!$A$3:$F$490,6,0)</f>
        <v>0</v>
      </c>
      <c r="I205" s="315">
        <f>VLOOKUP(F205,'Plantilla publicacion'!$A$3:$N$490,14,0)</f>
        <v>0</v>
      </c>
      <c r="J205" s="315">
        <f>VLOOKUP(F205,'Plantilla publicacion'!$A$3:$P$490,15,0)</f>
        <v>0</v>
      </c>
      <c r="K205" s="315" t="str">
        <f>+'PAI 2025 GPS rempl2)'!J203</f>
        <v>N/A</v>
      </c>
      <c r="L205" s="315" t="str">
        <f>+'PAI 2025 GPS rempl2)'!K203</f>
        <v>N/A</v>
      </c>
      <c r="M205" s="315" t="str">
        <f>+'PAI 2025 GPS rempl2)'!L203</f>
        <v>N/A</v>
      </c>
      <c r="N205" s="315" t="str">
        <f t="shared" si="31"/>
        <v>Política Gestión del Conocimiento y la Innovación _DIMENSIÓN Gestión del conocimiento y la innovación</v>
      </c>
      <c r="O205" s="315" t="str">
        <f>IF(E205="Producto",VLOOKUP(F205,'Plantilla publicacion'!$A$3:$Q$490,16,0),"N/A")</f>
        <v>N/A</v>
      </c>
      <c r="P205" s="315" t="str">
        <f>+'PAI 2025 GPS rempl2)'!O203</f>
        <v>Construir el marco teórico  (Documento marco teórico)</v>
      </c>
      <c r="Q205" s="315">
        <f>+'PAI 2025 GPS rempl2)'!P203</f>
        <v>20</v>
      </c>
      <c r="R205" s="315">
        <f>+'PAI 2025 GPS rempl2)'!Q203</f>
        <v>1</v>
      </c>
      <c r="S205" s="315" t="str">
        <f>+'PAI 2025 GPS rempl2)'!R203</f>
        <v>Númerica</v>
      </c>
      <c r="T205" s="316" t="str">
        <f>+'PAI 2025 GPS rempl2)'!S203</f>
        <v># de Documento marco teórico construido / 1 Documento marco teórico programado</v>
      </c>
      <c r="U205" s="316">
        <f>+'PAI 2025 GPS rempl2)'!T203</f>
        <v>45689</v>
      </c>
      <c r="V205" s="315">
        <f>+'PAI 2025 GPS rempl2)'!U203</f>
        <v>45915</v>
      </c>
      <c r="W205" s="317" t="str">
        <f>+'PAI 2025 GPS rempl2)'!V203</f>
        <v>37-GRUPO DE TRABAJO DE ESTUDIOS ECONÓMICOS</v>
      </c>
      <c r="XFD205" s="314"/>
    </row>
    <row r="206" spans="1:23 16384:16384" s="317" customFormat="1" ht="58.5" customHeight="1" x14ac:dyDescent="0.25">
      <c r="A206" s="314" t="s">
        <v>817</v>
      </c>
      <c r="B206" s="315" t="str">
        <f>VLOOKUP(A206,'Dimensión 6 - GESCO+I'!$B$10:$B$62,1,0)</f>
        <v>37.1.4</v>
      </c>
      <c r="C206" s="315" t="str">
        <f>+'PAI 2025 GPS rempl2)'!B204</f>
        <v>37-GRUPO DE TRABAJO DE ESTUDIOS ECONÓMICOS</v>
      </c>
      <c r="D206" s="315">
        <f>+'PAI 2025 GPS rempl2)'!C204</f>
        <v>0</v>
      </c>
      <c r="E206" s="315" t="str">
        <f>+'PAI 2025 GPS rempl2)'!D204</f>
        <v>Actividad propia</v>
      </c>
      <c r="F206" s="315" t="str">
        <f>+'PAI 2025 GPS rempl2)'!E204</f>
        <v>37.1.4</v>
      </c>
      <c r="G206" s="315" t="str">
        <f>+'PAI 2025 GPS rempl2)'!F204</f>
        <v>N/A</v>
      </c>
      <c r="H206" s="315">
        <f>VLOOKUP(A206,'Plantilla publicacion'!$A$3:$F$490,6,0)</f>
        <v>0</v>
      </c>
      <c r="I206" s="315">
        <f>VLOOKUP(F206,'Plantilla publicacion'!$A$3:$N$490,14,0)</f>
        <v>0</v>
      </c>
      <c r="J206" s="315">
        <f>VLOOKUP(F206,'Plantilla publicacion'!$A$3:$P$490,15,0)</f>
        <v>0</v>
      </c>
      <c r="K206" s="315" t="str">
        <f>+'PAI 2025 GPS rempl2)'!J204</f>
        <v>N/A</v>
      </c>
      <c r="L206" s="315" t="str">
        <f>+'PAI 2025 GPS rempl2)'!K204</f>
        <v>N/A</v>
      </c>
      <c r="M206" s="315" t="str">
        <f>+'PAI 2025 GPS rempl2)'!L204</f>
        <v>N/A</v>
      </c>
      <c r="N206" s="315" t="str">
        <f t="shared" si="31"/>
        <v>Política Gestión del Conocimiento y la Innovación _DIMENSIÓN Gestión del conocimiento y la innovación</v>
      </c>
      <c r="O206" s="315" t="str">
        <f>IF(E206="Producto",VLOOKUP(F206,'Plantilla publicacion'!$A$3:$Q$490,16,0),"N/A")</f>
        <v>N/A</v>
      </c>
      <c r="P206" s="315" t="str">
        <f>+'PAI 2025 GPS rempl2)'!O204</f>
        <v>Desarrollar análisis estadístico y económico (Dcumento de análisis estadístico y económico)</v>
      </c>
      <c r="Q206" s="315">
        <f>+'PAI 2025 GPS rempl2)'!P204</f>
        <v>20</v>
      </c>
      <c r="R206" s="315">
        <f>+'PAI 2025 GPS rempl2)'!Q204</f>
        <v>1</v>
      </c>
      <c r="S206" s="315" t="str">
        <f>+'PAI 2025 GPS rempl2)'!R204</f>
        <v>Númerica</v>
      </c>
      <c r="T206" s="316" t="str">
        <f>+'PAI 2025 GPS rempl2)'!S204</f>
        <v># de Documento de análisis estadístico y económico desarrollado / 1 Documento de análisis estadístico y  económico programado</v>
      </c>
      <c r="U206" s="316">
        <f>+'PAI 2025 GPS rempl2)'!T204</f>
        <v>45717</v>
      </c>
      <c r="V206" s="315">
        <f>+'PAI 2025 GPS rempl2)'!U204</f>
        <v>45976</v>
      </c>
      <c r="W206" s="317" t="str">
        <f>+'PAI 2025 GPS rempl2)'!V204</f>
        <v>37-GRUPO DE TRABAJO DE ESTUDIOS ECONÓMICOS</v>
      </c>
      <c r="XFD206" s="314"/>
    </row>
    <row r="207" spans="1:23 16384:16384" s="317" customFormat="1" ht="58.5" customHeight="1" x14ac:dyDescent="0.25">
      <c r="A207" s="314" t="s">
        <v>819</v>
      </c>
      <c r="B207" s="315" t="str">
        <f>VLOOKUP(A207,'Dimensión 6 - GESCO+I'!$B$10:$B$62,1,0)</f>
        <v>37.1.5</v>
      </c>
      <c r="C207" s="315" t="str">
        <f>+'PAI 2025 GPS rempl2)'!B205</f>
        <v>37-GRUPO DE TRABAJO DE ESTUDIOS ECONÓMICOS</v>
      </c>
      <c r="D207" s="315">
        <f>+'PAI 2025 GPS rempl2)'!C205</f>
        <v>0</v>
      </c>
      <c r="E207" s="315" t="str">
        <f>+'PAI 2025 GPS rempl2)'!D205</f>
        <v>Actividad propia</v>
      </c>
      <c r="F207" s="315" t="str">
        <f>+'PAI 2025 GPS rempl2)'!E205</f>
        <v>37.1.5</v>
      </c>
      <c r="G207" s="315" t="str">
        <f>+'PAI 2025 GPS rempl2)'!F205</f>
        <v>N/A</v>
      </c>
      <c r="H207" s="315">
        <f>VLOOKUP(A207,'Plantilla publicacion'!$A$3:$F$490,6,0)</f>
        <v>0</v>
      </c>
      <c r="I207" s="315">
        <f>VLOOKUP(F207,'Plantilla publicacion'!$A$3:$N$490,14,0)</f>
        <v>0</v>
      </c>
      <c r="J207" s="315">
        <f>VLOOKUP(F207,'Plantilla publicacion'!$A$3:$P$490,15,0)</f>
        <v>0</v>
      </c>
      <c r="K207" s="315" t="str">
        <f>+'PAI 2025 GPS rempl2)'!J205</f>
        <v>N/A</v>
      </c>
      <c r="L207" s="315" t="str">
        <f>+'PAI 2025 GPS rempl2)'!K205</f>
        <v>N/A</v>
      </c>
      <c r="M207" s="315" t="str">
        <f>+'PAI 2025 GPS rempl2)'!L205</f>
        <v>N/A</v>
      </c>
      <c r="N207" s="315" t="str">
        <f t="shared" si="31"/>
        <v>Política Gestión del Conocimiento y la Innovación _DIMENSIÓN Gestión del conocimiento y la innovación</v>
      </c>
      <c r="O207" s="315" t="str">
        <f>IF(E207="Producto",VLOOKUP(F207,'Plantilla publicacion'!$A$3:$Q$490,16,0),"N/A")</f>
        <v>N/A</v>
      </c>
      <c r="P207" s="315" t="str">
        <f>+'PAI 2025 GPS rempl2)'!O205</f>
        <v>Elaborar estudio y entregar al área solicitante (Memorando/correo de entrega de documento)</v>
      </c>
      <c r="Q207" s="315">
        <f>+'PAI 2025 GPS rempl2)'!P205</f>
        <v>20</v>
      </c>
      <c r="R207" s="315">
        <f>+'PAI 2025 GPS rempl2)'!Q205</f>
        <v>1</v>
      </c>
      <c r="S207" s="315" t="str">
        <f>+'PAI 2025 GPS rempl2)'!R205</f>
        <v>Númerica</v>
      </c>
      <c r="T207" s="316" t="str">
        <f>+'PAI 2025 GPS rempl2)'!S205</f>
        <v># de Memorando/correo de entrega de documento enviado / 1 Memorando/correo de entrega de documento programado</v>
      </c>
      <c r="U207" s="316">
        <f>+'PAI 2025 GPS rempl2)'!T205</f>
        <v>45748</v>
      </c>
      <c r="V207" s="315">
        <f>+'PAI 2025 GPS rempl2)'!U205</f>
        <v>46006</v>
      </c>
      <c r="W207" s="317" t="str">
        <f>+'PAI 2025 GPS rempl2)'!V205</f>
        <v>37-GRUPO DE TRABAJO DE ESTUDIOS ECONÓMICOS</v>
      </c>
      <c r="XFD207" s="314"/>
    </row>
    <row r="208" spans="1:23 16384:16384" ht="58.5" customHeight="1" x14ac:dyDescent="0.25">
      <c r="A208" s="196" t="s">
        <v>821</v>
      </c>
      <c r="B208" s="186" t="str">
        <f>VLOOKUP(A208,'Dimensión 6 - GESCO+I'!$B$10:$B$62,1,0)</f>
        <v>37.2</v>
      </c>
      <c r="C208" s="184" t="str">
        <f>+'PAI 2025 GPS rempl2)'!B206</f>
        <v>37-GRUPO DE TRABAJO DE ESTUDIOS ECONÓMICOS</v>
      </c>
      <c r="D208" s="184">
        <f>+'PAI 2025 GPS rempl2)'!C206</f>
        <v>0</v>
      </c>
      <c r="E208" s="184" t="str">
        <f>+'PAI 2025 GPS rempl2)'!D206</f>
        <v>Producto</v>
      </c>
      <c r="F208" s="184" t="str">
        <f>+'PAI 2025 GPS rempl2)'!E206</f>
        <v>37.2</v>
      </c>
      <c r="G208" s="184" t="str">
        <f>+'PAI 2025 GPS rempl2)'!F206</f>
        <v>Operativo</v>
      </c>
      <c r="H208" s="184" t="str">
        <f>VLOOKUP(A208,'Plantilla publicacion'!$A$3:$F$490,6,0)</f>
        <v>56-Fortalecer la gestión de la información, el conocimiento y la innovación para optimizar la capacidad institucional</v>
      </c>
      <c r="I208" s="184" t="str">
        <f>VLOOKUP(F208,'Plantilla publicacion'!$A$3:$N$490,14,0)</f>
        <v>102-Cumplimiento de productos del PAI asociados a Fortalecer la gestión de la información, el conocimiento y la innovación para optimizar la capacidad institucional</v>
      </c>
      <c r="J208" s="184" t="str">
        <f>VLOOKUP(F208,'Plantilla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8" s="184" t="str">
        <f>+'PAI 2025 GPS rempl2)'!J206</f>
        <v xml:space="preserve">PND - 5-31-5-b- Convergencia regional - Entidades públicas territoriales y nacionales fortalecidas </v>
      </c>
      <c r="L208" s="184" t="str">
        <f>+'PAI 2025 GPS rempl2)'!K206</f>
        <v>No</v>
      </c>
      <c r="M208" s="184" t="str">
        <f>+'PAI 2025 GPS rempl2)'!L206</f>
        <v>C-3599-0200-0008-53105b</v>
      </c>
      <c r="N208" s="184" t="str">
        <f>VLOOKUP(A208,'Plantilla publicacion'!$A$2:$E$491,5,0)</f>
        <v>Política Gestión del Conocimiento y la Innovación _DIMENSIÓN Gestión del conocimiento y la innovación</v>
      </c>
      <c r="O208" s="184">
        <f>IF(E208="Producto",VLOOKUP(F208,'Plantilla publicacion'!$A$3:$Q$490,16,0),"N/A")</f>
        <v>0</v>
      </c>
      <c r="P208" s="184" t="str">
        <f>+'PAI 2025 GPS rempl2)'!O206</f>
        <v>Boletines de Noticias Económicas, elaborados y divulgados (Boletines de Noticias Económicas)</v>
      </c>
      <c r="Q208" s="184">
        <f>+'PAI 2025 GPS rempl2)'!P206</f>
        <v>15</v>
      </c>
      <c r="R208" s="184">
        <f>+'PAI 2025 GPS rempl2)'!Q206</f>
        <v>11</v>
      </c>
      <c r="S208" s="184" t="str">
        <f>+'PAI 2025 GPS rempl2)'!R206</f>
        <v>Númerica</v>
      </c>
      <c r="T208" s="184" t="str">
        <f>+'PAI 2025 GPS rempl2)'!S206</f>
        <v># de Boletines de Noticias Económicas elaborados y divulgados / 11 Boletines de Noticias Económicas programados</v>
      </c>
      <c r="U208" s="185">
        <f>+'PAI 2025 GPS rempl2)'!T206</f>
        <v>45672</v>
      </c>
      <c r="V208" s="185">
        <f>+'PAI 2025 GPS rempl2)'!U206</f>
        <v>46006</v>
      </c>
      <c r="W208" s="184" t="str">
        <f>+'PAI 2025 GPS rempl2)'!V206</f>
        <v>37-GRUPO DE TRABAJO DE ESTUDIOS ECONÓMICOS</v>
      </c>
    </row>
    <row r="209" spans="1:23 16384:16384" s="317" customFormat="1" ht="58.5" customHeight="1" x14ac:dyDescent="0.25">
      <c r="A209" s="196" t="s">
        <v>823</v>
      </c>
      <c r="B209" s="314" t="str">
        <f>VLOOKUP(A209,'Dimensión 6 - GESCO+I'!$B$10:$B$62,1,0)</f>
        <v>37.2.1</v>
      </c>
      <c r="C209" s="315" t="str">
        <f>+'PAI 2025 GPS rempl2)'!B207</f>
        <v>37-GRUPO DE TRABAJO DE ESTUDIOS ECONÓMICOS</v>
      </c>
      <c r="D209" s="315">
        <f>+'PAI 2025 GPS rempl2)'!C207</f>
        <v>0</v>
      </c>
      <c r="E209" s="315" t="str">
        <f>+'PAI 2025 GPS rempl2)'!D207</f>
        <v>Actividad propia</v>
      </c>
      <c r="F209" s="315" t="str">
        <f>+'PAI 2025 GPS rempl2)'!E207</f>
        <v>37.2.1</v>
      </c>
      <c r="G209" s="315" t="str">
        <f>+'PAI 2025 GPS rempl2)'!F207</f>
        <v>N/A</v>
      </c>
      <c r="H209" s="315">
        <f>VLOOKUP(A209,'Plantilla publicacion'!$A$3:$F$490,6,0)</f>
        <v>0</v>
      </c>
      <c r="I209" s="315">
        <f>VLOOKUP(F209,'Plantilla publicacion'!$A$3:$N$490,14,0)</f>
        <v>0</v>
      </c>
      <c r="J209" s="315">
        <f>VLOOKUP(F209,'Plantilla publicacion'!$A$3:$P$490,15,0)</f>
        <v>0</v>
      </c>
      <c r="K209" s="315" t="str">
        <f>+'PAI 2025 GPS rempl2)'!J207</f>
        <v>N/A</v>
      </c>
      <c r="L209" s="315" t="str">
        <f>+'PAI 2025 GPS rempl2)'!K207</f>
        <v>N/A</v>
      </c>
      <c r="M209" s="315" t="str">
        <f>+'PAI 2025 GPS rempl2)'!L207</f>
        <v>N/A</v>
      </c>
      <c r="N209" s="315" t="str">
        <f t="shared" ref="N209:N210" si="32">+N208</f>
        <v>Política Gestión del Conocimiento y la Innovación _DIMENSIÓN Gestión del conocimiento y la innovación</v>
      </c>
      <c r="O209" s="315" t="str">
        <f>IF(E209="Producto",VLOOKUP(F209,'Plantilla publicacion'!$A$3:$Q$490,16,0),"N/A")</f>
        <v>N/A</v>
      </c>
      <c r="P209" s="315" t="str">
        <f>+'PAI 2025 GPS rempl2)'!O207</f>
        <v>Elaborar mensualmente los boletines (Boletínes / correos electrónicos de envió)</v>
      </c>
      <c r="Q209" s="315">
        <f>+'PAI 2025 GPS rempl2)'!P207</f>
        <v>80</v>
      </c>
      <c r="R209" s="315">
        <f>+'PAI 2025 GPS rempl2)'!Q207</f>
        <v>11</v>
      </c>
      <c r="S209" s="315" t="str">
        <f>+'PAI 2025 GPS rempl2)'!R207</f>
        <v>Númerica</v>
      </c>
      <c r="T209" s="315" t="str">
        <f>+'PAI 2025 GPS rempl2)'!S207</f>
        <v># de Boletines elaborados / 11 Boletines programados</v>
      </c>
      <c r="U209" s="316">
        <f>+'PAI 2025 GPS rempl2)'!T207</f>
        <v>45672</v>
      </c>
      <c r="V209" s="316">
        <f>+'PAI 2025 GPS rempl2)'!U207</f>
        <v>46006</v>
      </c>
      <c r="W209" s="315" t="str">
        <f>+'PAI 2025 GPS rempl2)'!V207</f>
        <v>37-GRUPO DE TRABAJO DE ESTUDIOS ECONÓMICOS</v>
      </c>
    </row>
    <row r="210" spans="1:23 16384:16384" s="317" customFormat="1" ht="58.5" customHeight="1" x14ac:dyDescent="0.25">
      <c r="A210" s="196" t="s">
        <v>825</v>
      </c>
      <c r="B210" s="314" t="str">
        <f>VLOOKUP(A210,'Dimensión 6 - GESCO+I'!$B$10:$B$62,1,0)</f>
        <v>37.2.2</v>
      </c>
      <c r="C210" s="315" t="str">
        <f>+'PAI 2025 GPS rempl2)'!B208</f>
        <v>37-GRUPO DE TRABAJO DE ESTUDIOS ECONÓMICOS</v>
      </c>
      <c r="D210" s="315">
        <f>+'PAI 2025 GPS rempl2)'!C208</f>
        <v>0</v>
      </c>
      <c r="E210" s="315" t="str">
        <f>+'PAI 2025 GPS rempl2)'!D208</f>
        <v>Actividad propia</v>
      </c>
      <c r="F210" s="315" t="str">
        <f>+'PAI 2025 GPS rempl2)'!E208</f>
        <v>37.2.2</v>
      </c>
      <c r="G210" s="315" t="str">
        <f>+'PAI 2025 GPS rempl2)'!F208</f>
        <v>N/A</v>
      </c>
      <c r="H210" s="315">
        <f>VLOOKUP(A210,'Plantilla publicacion'!$A$3:$F$490,6,0)</f>
        <v>0</v>
      </c>
      <c r="I210" s="315">
        <f>VLOOKUP(F210,'Plantilla publicacion'!$A$3:$N$490,14,0)</f>
        <v>0</v>
      </c>
      <c r="J210" s="315">
        <f>VLOOKUP(F210,'Plantilla publicacion'!$A$3:$P$490,15,0)</f>
        <v>0</v>
      </c>
      <c r="K210" s="315" t="str">
        <f>+'PAI 2025 GPS rempl2)'!J208</f>
        <v>N/A</v>
      </c>
      <c r="L210" s="315" t="str">
        <f>+'PAI 2025 GPS rempl2)'!K208</f>
        <v>N/A</v>
      </c>
      <c r="M210" s="315" t="str">
        <f>+'PAI 2025 GPS rempl2)'!L208</f>
        <v>N/A</v>
      </c>
      <c r="N210" s="315" t="str">
        <f t="shared" si="32"/>
        <v>Política Gestión del Conocimiento y la Innovación _DIMENSIÓN Gestión del conocimiento y la innovación</v>
      </c>
      <c r="O210" s="315" t="str">
        <f>IF(E210="Producto",VLOOKUP(F210,'Plantilla publicacion'!$A$3:$Q$490,16,0),"N/A")</f>
        <v>N/A</v>
      </c>
      <c r="P210" s="315" t="str">
        <f>+'PAI 2025 GPS rempl2)'!O208</f>
        <v>Divulgar los boletines (boletines diseñados)</v>
      </c>
      <c r="Q210" s="315">
        <f>+'PAI 2025 GPS rempl2)'!P208</f>
        <v>20</v>
      </c>
      <c r="R210" s="315">
        <f>+'PAI 2025 GPS rempl2)'!Q208</f>
        <v>11</v>
      </c>
      <c r="S210" s="315" t="str">
        <f>+'PAI 2025 GPS rempl2)'!R208</f>
        <v>Númerica</v>
      </c>
      <c r="T210" s="315" t="str">
        <f>+'PAI 2025 GPS rempl2)'!S208</f>
        <v># de Boletines divulgados / 11 Boletines programados</v>
      </c>
      <c r="U210" s="316">
        <f>+'PAI 2025 GPS rempl2)'!T208</f>
        <v>45672</v>
      </c>
      <c r="V210" s="316">
        <f>+'PAI 2025 GPS rempl2)'!U208</f>
        <v>46006</v>
      </c>
      <c r="W210" s="315" t="str">
        <f>+'PAI 2025 GPS rempl2)'!V208</f>
        <v>37-GRUPO DE TRABAJO DE ESTUDIOS ECONÓMICOS</v>
      </c>
    </row>
    <row r="211" spans="1:23 16384:16384" ht="58.5" customHeight="1" x14ac:dyDescent="0.25">
      <c r="A211" s="196" t="s">
        <v>827</v>
      </c>
      <c r="B211" s="186" t="str">
        <f>VLOOKUP(A211,'Dimensión 6 - GESCO+I'!$B$10:$B$62,1,0)</f>
        <v>37.3</v>
      </c>
      <c r="C211" s="184" t="str">
        <f>+'PAI 2025 GPS rempl2)'!B209</f>
        <v>37-GRUPO DE TRABAJO DE ESTUDIOS ECONÓMICOS</v>
      </c>
      <c r="D211" s="184">
        <f>+'PAI 2025 GPS rempl2)'!C209</f>
        <v>0</v>
      </c>
      <c r="E211" s="184" t="str">
        <f>+'PAI 2025 GPS rempl2)'!D209</f>
        <v>Producto</v>
      </c>
      <c r="F211" s="184" t="str">
        <f>+'PAI 2025 GPS rempl2)'!E209</f>
        <v>37.3</v>
      </c>
      <c r="G211" s="184" t="str">
        <f>+'PAI 2025 GPS rempl2)'!F209</f>
        <v>Operativo</v>
      </c>
      <c r="H211" s="184" t="str">
        <f>VLOOKUP(A211,'Plantilla publicacion'!$A$3:$F$490,6,0)</f>
        <v>56-Fortalecer la gestión de la información, el conocimiento y la innovación para optimizar la capacidad institucional</v>
      </c>
      <c r="I211" s="184" t="str">
        <f>VLOOKUP(F211,'Plantilla publicacion'!$A$3:$N$490,14,0)</f>
        <v>102-Cumplimiento de productos del PAI asociados a Fortalecer la gestión de la información, el conocimiento y la innovación para optimizar la capacidad institucional</v>
      </c>
      <c r="J211" s="184" t="str">
        <f>VLOOKUP(F211,'Plantilla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1" s="184" t="str">
        <f>+'PAI 2025 GPS rempl2)'!J209</f>
        <v>N/A</v>
      </c>
      <c r="L211" s="184" t="str">
        <f>+'PAI 2025 GPS rempl2)'!K209</f>
        <v>No</v>
      </c>
      <c r="M211" s="184" t="str">
        <f>+'PAI 2025 GPS rempl2)'!L209</f>
        <v>C-3599-0200-0008-53105b</v>
      </c>
      <c r="N211" s="184" t="str">
        <f>VLOOKUP(A211,'Plantilla publicacion'!$A$2:$E$491,5,0)</f>
        <v>Política Gestión del Conocimiento y la Innovación _DIMENSIÓN Gestión del conocimiento y la innovación</v>
      </c>
      <c r="O211" s="184">
        <f>IF(E211="Producto",VLOOKUP(F211,'Plantilla publicacion'!$A$3:$Q$490,16,0),"N/A")</f>
        <v>0</v>
      </c>
      <c r="P211" s="184" t="str">
        <f>+'PAI 2025 GPS rempl2)'!O209</f>
        <v>Estudio Económico Académico, elaborado y entregado  (Estudio Económico )</v>
      </c>
      <c r="Q211" s="184">
        <f>+'PAI 2025 GPS rempl2)'!P209</f>
        <v>5</v>
      </c>
      <c r="R211" s="184">
        <f>+'PAI 2025 GPS rempl2)'!Q209</f>
        <v>1</v>
      </c>
      <c r="S211" s="184" t="str">
        <f>+'PAI 2025 GPS rempl2)'!R209</f>
        <v>Númerica</v>
      </c>
      <c r="T211" s="184" t="str">
        <f>+'PAI 2025 GPS rempl2)'!S209</f>
        <v># de Estudio económico académico elaborado y entregado / 1 Estudio programado</v>
      </c>
      <c r="U211" s="185">
        <f>+'PAI 2025 GPS rempl2)'!T209</f>
        <v>45705</v>
      </c>
      <c r="V211" s="185">
        <f>+'PAI 2025 GPS rempl2)'!U209</f>
        <v>46006</v>
      </c>
      <c r="W211" s="184" t="str">
        <f>+'PAI 2025 GPS rempl2)'!V209</f>
        <v>37-GRUPO DE TRABAJO DE ESTUDIOS ECONÓMICOS</v>
      </c>
    </row>
    <row r="212" spans="1:23 16384:16384" s="317" customFormat="1" ht="58.5" customHeight="1" x14ac:dyDescent="0.25">
      <c r="A212" s="314" t="s">
        <v>829</v>
      </c>
      <c r="B212" s="315" t="str">
        <f>VLOOKUP(A212,'Dimensión 6 - GESCO+I'!$B$10:$B$62,1,0)</f>
        <v>37.3.1</v>
      </c>
      <c r="C212" s="315" t="str">
        <f>+'PAI 2025 GPS rempl2)'!B210</f>
        <v>37-GRUPO DE TRABAJO DE ESTUDIOS ECONÓMICOS</v>
      </c>
      <c r="D212" s="315">
        <f>+'PAI 2025 GPS rempl2)'!C210</f>
        <v>0</v>
      </c>
      <c r="E212" s="315" t="str">
        <f>+'PAI 2025 GPS rempl2)'!D210</f>
        <v>Actividad propia</v>
      </c>
      <c r="F212" s="315" t="str">
        <f>+'PAI 2025 GPS rempl2)'!E210</f>
        <v>37.3.1</v>
      </c>
      <c r="G212" s="315" t="str">
        <f>+'PAI 2025 GPS rempl2)'!F210</f>
        <v>N/A</v>
      </c>
      <c r="H212" s="315">
        <f>VLOOKUP(A212,'Plantilla publicacion'!$A$3:$F$490,6,0)</f>
        <v>0</v>
      </c>
      <c r="I212" s="315">
        <f>VLOOKUP(F212,'Plantilla publicacion'!$A$3:$N$490,14,0)</f>
        <v>0</v>
      </c>
      <c r="J212" s="315">
        <f>VLOOKUP(F212,'Plantilla publicacion'!$A$3:$P$490,15,0)</f>
        <v>0</v>
      </c>
      <c r="K212" s="315" t="str">
        <f>+'PAI 2025 GPS rempl2)'!J210</f>
        <v>N/A</v>
      </c>
      <c r="L212" s="315" t="str">
        <f>+'PAI 2025 GPS rempl2)'!K210</f>
        <v>N/A</v>
      </c>
      <c r="M212" s="315" t="str">
        <f>+'PAI 2025 GPS rempl2)'!L210</f>
        <v>N/A</v>
      </c>
      <c r="N212" s="315" t="str">
        <f t="shared" ref="N212:N216" si="33">+N211</f>
        <v>Política Gestión del Conocimiento y la Innovación _DIMENSIÓN Gestión del conocimiento y la innovación</v>
      </c>
      <c r="O212" s="315" t="str">
        <f>IF(E212="Producto",VLOOKUP(F212,'Plantilla publicacion'!$A$3:$Q$490,16,0),"N/A")</f>
        <v>N/A</v>
      </c>
      <c r="P212" s="315" t="str">
        <f>+'PAI 2025 GPS rempl2)'!O210</f>
        <v>Elaborar ficha técnica  (Ficha técnica)</v>
      </c>
      <c r="Q212" s="315">
        <f>+'PAI 2025 GPS rempl2)'!P210</f>
        <v>10</v>
      </c>
      <c r="R212" s="315">
        <f>+'PAI 2025 GPS rempl2)'!Q210</f>
        <v>1</v>
      </c>
      <c r="S212" s="315" t="str">
        <f>+'PAI 2025 GPS rempl2)'!R210</f>
        <v>Númerica</v>
      </c>
      <c r="T212" s="316" t="str">
        <f>+'PAI 2025 GPS rempl2)'!S210</f>
        <v># de Ficha técnica elaborada / 1 Ficha técnica programada</v>
      </c>
      <c r="U212" s="316">
        <f>+'PAI 2025 GPS rempl2)'!T210</f>
        <v>45705</v>
      </c>
      <c r="V212" s="315">
        <f>+'PAI 2025 GPS rempl2)'!U210</f>
        <v>46006</v>
      </c>
      <c r="W212" s="317" t="str">
        <f>+'PAI 2025 GPS rempl2)'!V210</f>
        <v>37-GRUPO DE TRABAJO DE ESTUDIOS ECONÓMICOS</v>
      </c>
      <c r="XFD212" s="314"/>
    </row>
    <row r="213" spans="1:23 16384:16384" s="317" customFormat="1" ht="58.5" customHeight="1" x14ac:dyDescent="0.25">
      <c r="A213" s="196" t="s">
        <v>830</v>
      </c>
      <c r="B213" s="314" t="str">
        <f>VLOOKUP(A213,'Dimensión 6 - GESCO+I'!$B$10:$B$62,1,0)</f>
        <v>37.3.2</v>
      </c>
      <c r="C213" s="315" t="str">
        <f>+'PAI 2025 GPS rempl2)'!B211</f>
        <v>37-GRUPO DE TRABAJO DE ESTUDIOS ECONÓMICOS</v>
      </c>
      <c r="D213" s="315">
        <f>+'PAI 2025 GPS rempl2)'!C211</f>
        <v>0</v>
      </c>
      <c r="E213" s="315" t="str">
        <f>+'PAI 2025 GPS rempl2)'!D211</f>
        <v>Actividad propia</v>
      </c>
      <c r="F213" s="315" t="str">
        <f>+'PAI 2025 GPS rempl2)'!E211</f>
        <v>37.3.2</v>
      </c>
      <c r="G213" s="315" t="str">
        <f>+'PAI 2025 GPS rempl2)'!F211</f>
        <v>N/A</v>
      </c>
      <c r="H213" s="315">
        <f>VLOOKUP(A213,'Plantilla publicacion'!$A$3:$F$490,6,0)</f>
        <v>0</v>
      </c>
      <c r="I213" s="315">
        <f>VLOOKUP(F213,'Plantilla publicacion'!$A$3:$N$490,14,0)</f>
        <v>0</v>
      </c>
      <c r="J213" s="315">
        <f>VLOOKUP(F213,'Plantilla publicacion'!$A$3:$P$490,15,0)</f>
        <v>0</v>
      </c>
      <c r="K213" s="315" t="str">
        <f>+'PAI 2025 GPS rempl2)'!J211</f>
        <v>N/A</v>
      </c>
      <c r="L213" s="315" t="str">
        <f>+'PAI 2025 GPS rempl2)'!K211</f>
        <v>N/A</v>
      </c>
      <c r="M213" s="315" t="str">
        <f>+'PAI 2025 GPS rempl2)'!L211</f>
        <v>N/A</v>
      </c>
      <c r="N213" s="315" t="str">
        <f t="shared" si="33"/>
        <v>Política Gestión del Conocimiento y la Innovación _DIMENSIÓN Gestión del conocimiento y la innovación</v>
      </c>
      <c r="O213" s="315" t="str">
        <f>IF(E213="Producto",VLOOKUP(F213,'Plantilla publicacion'!$A$3:$Q$490,16,0),"N/A")</f>
        <v>N/A</v>
      </c>
      <c r="P213" s="315" t="str">
        <f>+'PAI 2025 GPS rempl2)'!O211</f>
        <v>Recopilar datos y construir base de datos (Archivo con Base de datos)</v>
      </c>
      <c r="Q213" s="315">
        <f>+'PAI 2025 GPS rempl2)'!P211</f>
        <v>30</v>
      </c>
      <c r="R213" s="315">
        <f>+'PAI 2025 GPS rempl2)'!Q211</f>
        <v>1</v>
      </c>
      <c r="S213" s="315" t="str">
        <f>+'PAI 2025 GPS rempl2)'!R211</f>
        <v>Númerica</v>
      </c>
      <c r="T213" s="315" t="str">
        <f>+'PAI 2025 GPS rempl2)'!S211</f>
        <v># de Base de datos construida / 1 Base de datos programada</v>
      </c>
      <c r="U213" s="316">
        <f>+'PAI 2025 GPS rempl2)'!T211</f>
        <v>45712</v>
      </c>
      <c r="V213" s="316">
        <f>+'PAI 2025 GPS rempl2)'!U211</f>
        <v>45887</v>
      </c>
      <c r="W213" s="315" t="str">
        <f>+'PAI 2025 GPS rempl2)'!V211</f>
        <v>37-GRUPO DE TRABAJO DE ESTUDIOS ECONÓMICOS</v>
      </c>
    </row>
    <row r="214" spans="1:23 16384:16384" s="317" customFormat="1" ht="58.5" customHeight="1" x14ac:dyDescent="0.25">
      <c r="A214" s="196" t="s">
        <v>831</v>
      </c>
      <c r="B214" s="314" t="str">
        <f>VLOOKUP(A214,'Dimensión 6 - GESCO+I'!$B$10:$B$62,1,0)</f>
        <v>37.3.3</v>
      </c>
      <c r="C214" s="315" t="str">
        <f>+'PAI 2025 GPS rempl2)'!B212</f>
        <v>37-GRUPO DE TRABAJO DE ESTUDIOS ECONÓMICOS</v>
      </c>
      <c r="D214" s="315">
        <f>+'PAI 2025 GPS rempl2)'!C212</f>
        <v>0</v>
      </c>
      <c r="E214" s="315" t="str">
        <f>+'PAI 2025 GPS rempl2)'!D212</f>
        <v>Actividad propia</v>
      </c>
      <c r="F214" s="315" t="str">
        <f>+'PAI 2025 GPS rempl2)'!E212</f>
        <v>37.3.3</v>
      </c>
      <c r="G214" s="315" t="str">
        <f>+'PAI 2025 GPS rempl2)'!F212</f>
        <v>N/A</v>
      </c>
      <c r="H214" s="315">
        <f>VLOOKUP(A214,'Plantilla publicacion'!$A$3:$F$490,6,0)</f>
        <v>0</v>
      </c>
      <c r="I214" s="315">
        <f>VLOOKUP(F214,'Plantilla publicacion'!$A$3:$N$490,14,0)</f>
        <v>0</v>
      </c>
      <c r="J214" s="315">
        <f>VLOOKUP(F214,'Plantilla publicacion'!$A$3:$P$490,15,0)</f>
        <v>0</v>
      </c>
      <c r="K214" s="315" t="str">
        <f>+'PAI 2025 GPS rempl2)'!J212</f>
        <v>N/A</v>
      </c>
      <c r="L214" s="315" t="str">
        <f>+'PAI 2025 GPS rempl2)'!K212</f>
        <v>N/A</v>
      </c>
      <c r="M214" s="315" t="str">
        <f>+'PAI 2025 GPS rempl2)'!L212</f>
        <v>N/A</v>
      </c>
      <c r="N214" s="315" t="str">
        <f t="shared" si="33"/>
        <v>Política Gestión del Conocimiento y la Innovación _DIMENSIÓN Gestión del conocimiento y la innovación</v>
      </c>
      <c r="O214" s="315" t="str">
        <f>IF(E214="Producto",VLOOKUP(F214,'Plantilla publicacion'!$A$3:$Q$490,16,0),"N/A")</f>
        <v>N/A</v>
      </c>
      <c r="P214" s="315" t="str">
        <f>+'PAI 2025 GPS rempl2)'!O212</f>
        <v>Construir marco teórico (Informe/documento con marco teórico)</v>
      </c>
      <c r="Q214" s="315">
        <f>+'PAI 2025 GPS rempl2)'!P212</f>
        <v>20</v>
      </c>
      <c r="R214" s="315">
        <f>+'PAI 2025 GPS rempl2)'!Q212</f>
        <v>1</v>
      </c>
      <c r="S214" s="315" t="str">
        <f>+'PAI 2025 GPS rempl2)'!R212</f>
        <v>Númerica</v>
      </c>
      <c r="T214" s="315" t="str">
        <f>+'PAI 2025 GPS rempl2)'!S212</f>
        <v># de Documento marco teórico construido / 1 Documento marco teórico programado</v>
      </c>
      <c r="U214" s="316">
        <f>+'PAI 2025 GPS rempl2)'!T212</f>
        <v>45712</v>
      </c>
      <c r="V214" s="316">
        <f>+'PAI 2025 GPS rempl2)'!U212</f>
        <v>45915</v>
      </c>
      <c r="W214" s="315" t="str">
        <f>+'PAI 2025 GPS rempl2)'!V212</f>
        <v>37-GRUPO DE TRABAJO DE ESTUDIOS ECONÓMICOS</v>
      </c>
    </row>
    <row r="215" spans="1:23 16384:16384" s="317" customFormat="1" ht="58.5" customHeight="1" x14ac:dyDescent="0.25">
      <c r="A215" s="314" t="s">
        <v>832</v>
      </c>
      <c r="B215" s="315" t="str">
        <f>VLOOKUP(A215,'Dimensión 6 - GESCO+I'!$B$10:$B$62,1,0)</f>
        <v>37.3.4</v>
      </c>
      <c r="C215" s="315" t="str">
        <f>+'PAI 2025 GPS rempl2)'!B213</f>
        <v>37-GRUPO DE TRABAJO DE ESTUDIOS ECONÓMICOS</v>
      </c>
      <c r="D215" s="315">
        <f>+'PAI 2025 GPS rempl2)'!C213</f>
        <v>0</v>
      </c>
      <c r="E215" s="315" t="str">
        <f>+'PAI 2025 GPS rempl2)'!D213</f>
        <v>Actividad propia</v>
      </c>
      <c r="F215" s="315" t="str">
        <f>+'PAI 2025 GPS rempl2)'!E213</f>
        <v>37.3.4</v>
      </c>
      <c r="G215" s="315" t="str">
        <f>+'PAI 2025 GPS rempl2)'!F213</f>
        <v>N/A</v>
      </c>
      <c r="H215" s="315">
        <f>VLOOKUP(A215,'Plantilla publicacion'!$A$3:$F$490,6,0)</f>
        <v>0</v>
      </c>
      <c r="I215" s="315">
        <f>VLOOKUP(F215,'Plantilla publicacion'!$A$3:$N$490,14,0)</f>
        <v>0</v>
      </c>
      <c r="J215" s="315">
        <f>VLOOKUP(F215,'Plantilla publicacion'!$A$3:$P$490,15,0)</f>
        <v>0</v>
      </c>
      <c r="K215" s="315" t="str">
        <f>+'PAI 2025 GPS rempl2)'!J213</f>
        <v>N/A</v>
      </c>
      <c r="L215" s="315" t="str">
        <f>+'PAI 2025 GPS rempl2)'!K213</f>
        <v>N/A</v>
      </c>
      <c r="M215" s="315" t="str">
        <f>+'PAI 2025 GPS rempl2)'!L213</f>
        <v>N/A</v>
      </c>
      <c r="N215" s="315" t="str">
        <f t="shared" si="33"/>
        <v>Política Gestión del Conocimiento y la Innovación _DIMENSIÓN Gestión del conocimiento y la innovación</v>
      </c>
      <c r="O215" s="315" t="str">
        <f>IF(E215="Producto",VLOOKUP(F215,'Plantilla publicacion'!$A$3:$Q$490,16,0),"N/A")</f>
        <v>N/A</v>
      </c>
      <c r="P215" s="315" t="str">
        <f>+'PAI 2025 GPS rempl2)'!O213</f>
        <v>Desarrollar análisis estadístico y económico (Documento de análisis estadístico y económico)</v>
      </c>
      <c r="Q215" s="315">
        <f>+'PAI 2025 GPS rempl2)'!P213</f>
        <v>20</v>
      </c>
      <c r="R215" s="315">
        <f>+'PAI 2025 GPS rempl2)'!Q213</f>
        <v>1</v>
      </c>
      <c r="S215" s="315" t="str">
        <f>+'PAI 2025 GPS rempl2)'!R213</f>
        <v>Númerica</v>
      </c>
      <c r="T215" s="316" t="str">
        <f>+'PAI 2025 GPS rempl2)'!S213</f>
        <v># de Documento de análisis estadístico y económico desarrollado / 1 Documento de análisis estadístico y  económico programado</v>
      </c>
      <c r="U215" s="316">
        <f>+'PAI 2025 GPS rempl2)'!T213</f>
        <v>45717</v>
      </c>
      <c r="V215" s="315">
        <f>+'PAI 2025 GPS rempl2)'!U213</f>
        <v>45975</v>
      </c>
      <c r="W215" s="317" t="str">
        <f>+'PAI 2025 GPS rempl2)'!V213</f>
        <v>37-GRUPO DE TRABAJO DE ESTUDIOS ECONÓMICOS</v>
      </c>
      <c r="XFD215" s="314"/>
    </row>
    <row r="216" spans="1:23 16384:16384" s="317" customFormat="1" ht="58.5" customHeight="1" x14ac:dyDescent="0.25">
      <c r="A216" s="196" t="s">
        <v>833</v>
      </c>
      <c r="B216" s="314" t="str">
        <f>VLOOKUP(A216,'Dimensión 6 - GESCO+I'!$B$10:$B$62,1,0)</f>
        <v>37.3.5</v>
      </c>
      <c r="C216" s="315" t="str">
        <f>+'PAI 2025 GPS rempl2)'!B214</f>
        <v>37-GRUPO DE TRABAJO DE ESTUDIOS ECONÓMICOS</v>
      </c>
      <c r="D216" s="315">
        <f>+'PAI 2025 GPS rempl2)'!C214</f>
        <v>0</v>
      </c>
      <c r="E216" s="315" t="str">
        <f>+'PAI 2025 GPS rempl2)'!D214</f>
        <v>Actividad propia</v>
      </c>
      <c r="F216" s="315" t="str">
        <f>+'PAI 2025 GPS rempl2)'!E214</f>
        <v>37.3.5</v>
      </c>
      <c r="G216" s="315" t="str">
        <f>+'PAI 2025 GPS rempl2)'!F214</f>
        <v>N/A</v>
      </c>
      <c r="H216" s="315">
        <f>VLOOKUP(A216,'Plantilla publicacion'!$A$3:$F$490,6,0)</f>
        <v>0</v>
      </c>
      <c r="I216" s="315">
        <f>VLOOKUP(F216,'Plantilla publicacion'!$A$3:$N$490,14,0)</f>
        <v>0</v>
      </c>
      <c r="J216" s="315">
        <f>VLOOKUP(F216,'Plantilla publicacion'!$A$3:$P$490,15,0)</f>
        <v>0</v>
      </c>
      <c r="K216" s="315" t="str">
        <f>+'PAI 2025 GPS rempl2)'!J214</f>
        <v>N/A</v>
      </c>
      <c r="L216" s="315" t="str">
        <f>+'PAI 2025 GPS rempl2)'!K214</f>
        <v>N/A</v>
      </c>
      <c r="M216" s="315" t="str">
        <f>+'PAI 2025 GPS rempl2)'!L214</f>
        <v>N/A</v>
      </c>
      <c r="N216" s="315" t="str">
        <f t="shared" si="33"/>
        <v>Política Gestión del Conocimiento y la Innovación _DIMENSIÓN Gestión del conocimiento y la innovación</v>
      </c>
      <c r="O216" s="315" t="str">
        <f>IF(E216="Producto",VLOOKUP(F216,'Plantilla publicacion'!$A$3:$Q$490,16,0),"N/A")</f>
        <v>N/A</v>
      </c>
      <c r="P216" s="315" t="str">
        <f>+'PAI 2025 GPS rempl2)'!O214</f>
        <v>Entregar del documento (Memorando/correo de entrega de documento)</v>
      </c>
      <c r="Q216" s="315">
        <f>+'PAI 2025 GPS rempl2)'!P214</f>
        <v>20</v>
      </c>
      <c r="R216" s="315">
        <f>+'PAI 2025 GPS rempl2)'!Q214</f>
        <v>1</v>
      </c>
      <c r="S216" s="315" t="str">
        <f>+'PAI 2025 GPS rempl2)'!R214</f>
        <v>Númerica</v>
      </c>
      <c r="T216" s="315" t="str">
        <f>+'PAI 2025 GPS rempl2)'!S214</f>
        <v># de Memorando/correo de entrega de documento enviado / 1 Memorando/correo de entrega de documento programado</v>
      </c>
      <c r="U216" s="316">
        <f>+'PAI 2025 GPS rempl2)'!T214</f>
        <v>45748</v>
      </c>
      <c r="V216" s="316">
        <f>+'PAI 2025 GPS rempl2)'!U214</f>
        <v>46006</v>
      </c>
      <c r="W216" s="315" t="str">
        <f>+'PAI 2025 GPS rempl2)'!V214</f>
        <v>37-GRUPO DE TRABAJO DE ESTUDIOS ECONÓMICOS</v>
      </c>
    </row>
    <row r="217" spans="1:23 16384:16384" ht="58.5" customHeight="1" x14ac:dyDescent="0.25">
      <c r="A217" s="196" t="s">
        <v>834</v>
      </c>
      <c r="B217" s="186" t="str">
        <f>VLOOKUP(A217,'Dimensión 6 - GESCO+I'!$B$10:$B$62,1,0)</f>
        <v>37.4</v>
      </c>
      <c r="C217" s="184" t="str">
        <f>+'PAI 2025 GPS rempl2)'!B215</f>
        <v>37-GRUPO DE TRABAJO DE ESTUDIOS ECONÓMICOS</v>
      </c>
      <c r="D217" s="184">
        <f>+'PAI 2025 GPS rempl2)'!C215</f>
        <v>0</v>
      </c>
      <c r="E217" s="184" t="str">
        <f>+'PAI 2025 GPS rempl2)'!D215</f>
        <v>Producto</v>
      </c>
      <c r="F217" s="184" t="str">
        <f>+'PAI 2025 GPS rempl2)'!E215</f>
        <v>37.4</v>
      </c>
      <c r="G217" s="184" t="str">
        <f>+'PAI 2025 GPS rempl2)'!F215</f>
        <v>Operativo</v>
      </c>
      <c r="H217" s="184" t="str">
        <f>VLOOKUP(A217,'Plantilla publicacion'!$A$3:$F$490,6,0)</f>
        <v>56-Fortalecer la gestión de la información, el conocimiento y la innovación para optimizar la capacidad institucional</v>
      </c>
      <c r="I217" s="184" t="str">
        <f>VLOOKUP(F217,'Plantilla publicacion'!$A$3:$N$490,14,0)</f>
        <v>102-Cumplimiento de productos del PAI asociados a Fortalecer la gestión de la información, el conocimiento y la innovación para optimizar la capacidad institucional</v>
      </c>
      <c r="J217" s="184" t="str">
        <f>VLOOKUP(F217,'Plantilla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7" s="184" t="str">
        <f>+'PAI 2025 GPS rempl2)'!J215</f>
        <v>N/A</v>
      </c>
      <c r="L217" s="184" t="str">
        <f>+'PAI 2025 GPS rempl2)'!K215</f>
        <v>No</v>
      </c>
      <c r="M217" s="184" t="str">
        <f>+'PAI 2025 GPS rempl2)'!L215</f>
        <v>C-3599-0200-0008-53105b</v>
      </c>
      <c r="N217" s="184" t="str">
        <f>VLOOKUP(A217,'Plantilla publicacion'!$A$2:$E$491,5,0)</f>
        <v>Política Gestión del Conocimiento y la Innovación _DIMENSIÓN Gestión del conocimiento y la innovación</v>
      </c>
      <c r="O217" s="184">
        <f>IF(E217="Producto",VLOOKUP(F217,'Plantilla publicacion'!$A$3:$Q$490,16,0),"N/A")</f>
        <v>0</v>
      </c>
      <c r="P217" s="184" t="str">
        <f>+'PAI 2025 GPS rempl2)'!O215</f>
        <v>Estudio Económico 2024/2025 – Licencia obligatoria, elaborado y entregado  (Estudio Económico 2024/2025 – Licencia obligatoria)</v>
      </c>
      <c r="Q217" s="184">
        <f>+'PAI 2025 GPS rempl2)'!P215</f>
        <v>10</v>
      </c>
      <c r="R217" s="184">
        <f>+'PAI 2025 GPS rempl2)'!Q215</f>
        <v>1</v>
      </c>
      <c r="S217" s="184" t="str">
        <f>+'PAI 2025 GPS rempl2)'!R215</f>
        <v>Númerica</v>
      </c>
      <c r="T217" s="184" t="str">
        <f>+'PAI 2025 GPS rempl2)'!S215</f>
        <v># de Estudio económico elaborado y entregado / 1 Estudio económico programado</v>
      </c>
      <c r="U217" s="185">
        <f>+'PAI 2025 GPS rempl2)'!T215</f>
        <v>45705</v>
      </c>
      <c r="V217" s="185">
        <f>+'PAI 2025 GPS rempl2)'!U215</f>
        <v>46006</v>
      </c>
      <c r="W217" s="184" t="str">
        <f>+'PAI 2025 GPS rempl2)'!V215</f>
        <v>37-GRUPO DE TRABAJO DE ESTUDIOS ECONÓMICOS</v>
      </c>
    </row>
    <row r="218" spans="1:23 16384:16384" s="317" customFormat="1" ht="58.5" customHeight="1" x14ac:dyDescent="0.25">
      <c r="A218" s="196" t="s">
        <v>836</v>
      </c>
      <c r="B218" s="314" t="str">
        <f>VLOOKUP(A218,'Dimensión 6 - GESCO+I'!$B$10:$B$62,1,0)</f>
        <v>37.4.1</v>
      </c>
      <c r="C218" s="315" t="str">
        <f>+'PAI 2025 GPS rempl2)'!B216</f>
        <v>37-GRUPO DE TRABAJO DE ESTUDIOS ECONÓMICOS</v>
      </c>
      <c r="D218" s="315">
        <f>+'PAI 2025 GPS rempl2)'!C216</f>
        <v>0</v>
      </c>
      <c r="E218" s="315" t="str">
        <f>+'PAI 2025 GPS rempl2)'!D216</f>
        <v>Actividad propia</v>
      </c>
      <c r="F218" s="315" t="str">
        <f>+'PAI 2025 GPS rempl2)'!E216</f>
        <v>37.4.1</v>
      </c>
      <c r="G218" s="315" t="str">
        <f>+'PAI 2025 GPS rempl2)'!F216</f>
        <v>N/A</v>
      </c>
      <c r="H218" s="315">
        <f>VLOOKUP(A218,'Plantilla publicacion'!$A$3:$F$490,6,0)</f>
        <v>0</v>
      </c>
      <c r="I218" s="315">
        <f>VLOOKUP(F218,'Plantilla publicacion'!$A$3:$N$490,14,0)</f>
        <v>0</v>
      </c>
      <c r="J218" s="315">
        <f>VLOOKUP(F218,'Plantilla publicacion'!$A$3:$P$490,15,0)</f>
        <v>0</v>
      </c>
      <c r="K218" s="315" t="str">
        <f>+'PAI 2025 GPS rempl2)'!J216</f>
        <v>N/A</v>
      </c>
      <c r="L218" s="315" t="str">
        <f>+'PAI 2025 GPS rempl2)'!K216</f>
        <v>N/A</v>
      </c>
      <c r="M218" s="315" t="str">
        <f>+'PAI 2025 GPS rempl2)'!L216</f>
        <v>N/A</v>
      </c>
      <c r="N218" s="315" t="str">
        <f t="shared" ref="N218:N223" si="34">+N217</f>
        <v>Política Gestión del Conocimiento y la Innovación _DIMENSIÓN Gestión del conocimiento y la innovación</v>
      </c>
      <c r="O218" s="315" t="str">
        <f>IF(E218="Producto",VLOOKUP(F218,'Plantilla publicacion'!$A$3:$Q$490,16,0),"N/A")</f>
        <v>N/A</v>
      </c>
      <c r="P218" s="315" t="str">
        <f>+'PAI 2025 GPS rempl2)'!O216</f>
        <v>Elaborar ficha técnica (Ficha técnica)</v>
      </c>
      <c r="Q218" s="315">
        <f>+'PAI 2025 GPS rempl2)'!P216</f>
        <v>10</v>
      </c>
      <c r="R218" s="315">
        <f>+'PAI 2025 GPS rempl2)'!Q216</f>
        <v>1</v>
      </c>
      <c r="S218" s="315" t="str">
        <f>+'PAI 2025 GPS rempl2)'!R216</f>
        <v>Númerica</v>
      </c>
      <c r="T218" s="315" t="str">
        <f>+'PAI 2025 GPS rempl2)'!S216</f>
        <v># de Ficha técnica elaborada / 1 Ficha técnica programada</v>
      </c>
      <c r="U218" s="316">
        <f>+'PAI 2025 GPS rempl2)'!T216</f>
        <v>45705</v>
      </c>
      <c r="V218" s="316">
        <f>+'PAI 2025 GPS rempl2)'!U216</f>
        <v>46006</v>
      </c>
      <c r="W218" s="315" t="str">
        <f>+'PAI 2025 GPS rempl2)'!V216</f>
        <v>37-GRUPO DE TRABAJO DE ESTUDIOS ECONÓMICOS</v>
      </c>
    </row>
    <row r="219" spans="1:23 16384:16384" s="317" customFormat="1" ht="58.5" customHeight="1" x14ac:dyDescent="0.25">
      <c r="A219" s="314" t="s">
        <v>837</v>
      </c>
      <c r="B219" s="315" t="str">
        <f>VLOOKUP(A219,'Dimensión 6 - GESCO+I'!$B$10:$B$62,1,0)</f>
        <v>37.4.2</v>
      </c>
      <c r="C219" s="315" t="str">
        <f>+'PAI 2025 GPS rempl2)'!B217</f>
        <v>37-GRUPO DE TRABAJO DE ESTUDIOS ECONÓMICOS</v>
      </c>
      <c r="D219" s="315">
        <f>+'PAI 2025 GPS rempl2)'!C217</f>
        <v>0</v>
      </c>
      <c r="E219" s="315" t="str">
        <f>+'PAI 2025 GPS rempl2)'!D217</f>
        <v>Actividad propia</v>
      </c>
      <c r="F219" s="315" t="str">
        <f>+'PAI 2025 GPS rempl2)'!E217</f>
        <v>37.4.2</v>
      </c>
      <c r="G219" s="315" t="str">
        <f>+'PAI 2025 GPS rempl2)'!F217</f>
        <v>N/A</v>
      </c>
      <c r="H219" s="315">
        <f>VLOOKUP(A219,'Plantilla publicacion'!$A$3:$F$490,6,0)</f>
        <v>0</v>
      </c>
      <c r="I219" s="315">
        <f>VLOOKUP(F219,'Plantilla publicacion'!$A$3:$N$490,14,0)</f>
        <v>0</v>
      </c>
      <c r="J219" s="315">
        <f>VLOOKUP(F219,'Plantilla publicacion'!$A$3:$P$490,15,0)</f>
        <v>0</v>
      </c>
      <c r="K219" s="315" t="str">
        <f>+'PAI 2025 GPS rempl2)'!J217</f>
        <v>N/A</v>
      </c>
      <c r="L219" s="315" t="str">
        <f>+'PAI 2025 GPS rempl2)'!K217</f>
        <v>N/A</v>
      </c>
      <c r="M219" s="315" t="str">
        <f>+'PAI 2025 GPS rempl2)'!L217</f>
        <v>N/A</v>
      </c>
      <c r="N219" s="315" t="str">
        <f t="shared" si="34"/>
        <v>Política Gestión del Conocimiento y la Innovación _DIMENSIÓN Gestión del conocimiento y la innovación</v>
      </c>
      <c r="O219" s="315" t="str">
        <f>IF(E219="Producto",VLOOKUP(F219,'Plantilla publicacion'!$A$3:$Q$490,16,0),"N/A")</f>
        <v>N/A</v>
      </c>
      <c r="P219" s="315" t="str">
        <f>+'PAI 2025 GPS rempl2)'!O217</f>
        <v>Construir marco teórico (Documento Marco teórico)</v>
      </c>
      <c r="Q219" s="315">
        <f>+'PAI 2025 GPS rempl2)'!P217</f>
        <v>25</v>
      </c>
      <c r="R219" s="315">
        <f>+'PAI 2025 GPS rempl2)'!Q217</f>
        <v>1</v>
      </c>
      <c r="S219" s="315" t="str">
        <f>+'PAI 2025 GPS rempl2)'!R217</f>
        <v>Númerica</v>
      </c>
      <c r="T219" s="316" t="str">
        <f>+'PAI 2025 GPS rempl2)'!S217</f>
        <v># de Documento marco teórico construido / 1 Documento marco teórico programado</v>
      </c>
      <c r="U219" s="316">
        <f>+'PAI 2025 GPS rempl2)'!T217</f>
        <v>45712</v>
      </c>
      <c r="V219" s="315">
        <f>+'PAI 2025 GPS rempl2)'!U217</f>
        <v>45823</v>
      </c>
      <c r="W219" s="317" t="str">
        <f>+'PAI 2025 GPS rempl2)'!V217</f>
        <v>37-GRUPO DE TRABAJO DE ESTUDIOS ECONÓMICOS</v>
      </c>
      <c r="XFD219" s="314"/>
    </row>
    <row r="220" spans="1:23 16384:16384" s="317" customFormat="1" ht="58.5" customHeight="1" x14ac:dyDescent="0.25">
      <c r="A220" s="196" t="s">
        <v>838</v>
      </c>
      <c r="B220" s="314" t="str">
        <f>VLOOKUP(A220,'Dimensión 6 - GESCO+I'!$B$10:$B$62,1,0)</f>
        <v>37.4.3</v>
      </c>
      <c r="C220" s="315" t="str">
        <f>+'PAI 2025 GPS rempl2)'!B218</f>
        <v>37-GRUPO DE TRABAJO DE ESTUDIOS ECONÓMICOS</v>
      </c>
      <c r="D220" s="315">
        <f>+'PAI 2025 GPS rempl2)'!C218</f>
        <v>0</v>
      </c>
      <c r="E220" s="315" t="str">
        <f>+'PAI 2025 GPS rempl2)'!D218</f>
        <v>Actividad propia</v>
      </c>
      <c r="F220" s="315" t="str">
        <f>+'PAI 2025 GPS rempl2)'!E218</f>
        <v>37.4.3</v>
      </c>
      <c r="G220" s="315" t="str">
        <f>+'PAI 2025 GPS rempl2)'!F218</f>
        <v>N/A</v>
      </c>
      <c r="H220" s="315">
        <f>VLOOKUP(A220,'Plantilla publicacion'!$A$3:$F$490,6,0)</f>
        <v>0</v>
      </c>
      <c r="I220" s="315">
        <f>VLOOKUP(F220,'Plantilla publicacion'!$A$3:$N$490,14,0)</f>
        <v>0</v>
      </c>
      <c r="J220" s="315">
        <f>VLOOKUP(F220,'Plantilla publicacion'!$A$3:$P$490,15,0)</f>
        <v>0</v>
      </c>
      <c r="K220" s="315" t="str">
        <f>+'PAI 2025 GPS rempl2)'!J218</f>
        <v>N/A</v>
      </c>
      <c r="L220" s="315" t="str">
        <f>+'PAI 2025 GPS rempl2)'!K218</f>
        <v>N/A</v>
      </c>
      <c r="M220" s="315" t="str">
        <f>+'PAI 2025 GPS rempl2)'!L218</f>
        <v>N/A</v>
      </c>
      <c r="N220" s="315" t="str">
        <f t="shared" si="34"/>
        <v>Política Gestión del Conocimiento y la Innovación _DIMENSIÓN Gestión del conocimiento y la innovación</v>
      </c>
      <c r="O220" s="315" t="str">
        <f>IF(E220="Producto",VLOOKUP(F220,'Plantilla publicacion'!$A$3:$Q$490,16,0),"N/A")</f>
        <v>N/A</v>
      </c>
      <c r="P220" s="315" t="str">
        <f>+'PAI 2025 GPS rempl2)'!O218</f>
        <v>Desarrollar análisis económico parcial (Documento de análisis económico parcia)</v>
      </c>
      <c r="Q220" s="315">
        <f>+'PAI 2025 GPS rempl2)'!P218</f>
        <v>20</v>
      </c>
      <c r="R220" s="315">
        <f>+'PAI 2025 GPS rempl2)'!Q218</f>
        <v>1</v>
      </c>
      <c r="S220" s="315" t="str">
        <f>+'PAI 2025 GPS rempl2)'!R218</f>
        <v>Númerica</v>
      </c>
      <c r="T220" s="315" t="str">
        <f>+'PAI 2025 GPS rempl2)'!S218</f>
        <v># de Documento de análisis económico parcial desarrollado / 1 Documento de análisis económico parcial programado</v>
      </c>
      <c r="U220" s="316">
        <f>+'PAI 2025 GPS rempl2)'!T218</f>
        <v>45712</v>
      </c>
      <c r="V220" s="316">
        <f>+'PAI 2025 GPS rempl2)'!U218</f>
        <v>45884</v>
      </c>
      <c r="W220" s="315" t="str">
        <f>+'PAI 2025 GPS rempl2)'!V218</f>
        <v>37-GRUPO DE TRABAJO DE ESTUDIOS ECONÓMICOS</v>
      </c>
    </row>
    <row r="221" spans="1:23 16384:16384" s="317" customFormat="1" ht="58.5" customHeight="1" x14ac:dyDescent="0.25">
      <c r="A221" s="196" t="s">
        <v>840</v>
      </c>
      <c r="B221" s="314" t="str">
        <f>VLOOKUP(A221,'Dimensión 6 - GESCO+I'!$B$10:$B$62,1,0)</f>
        <v>37.4.4</v>
      </c>
      <c r="C221" s="315" t="str">
        <f>+'PAI 2025 GPS rempl2)'!B219</f>
        <v>37-GRUPO DE TRABAJO DE ESTUDIOS ECONÓMICOS</v>
      </c>
      <c r="D221" s="315">
        <f>+'PAI 2025 GPS rempl2)'!C219</f>
        <v>0</v>
      </c>
      <c r="E221" s="315" t="str">
        <f>+'PAI 2025 GPS rempl2)'!D219</f>
        <v>Actividad propia</v>
      </c>
      <c r="F221" s="315" t="str">
        <f>+'PAI 2025 GPS rempl2)'!E219</f>
        <v>37.4.4</v>
      </c>
      <c r="G221" s="315" t="str">
        <f>+'PAI 2025 GPS rempl2)'!F219</f>
        <v>N/A</v>
      </c>
      <c r="H221" s="315">
        <f>VLOOKUP(A221,'Plantilla publicacion'!$A$3:$F$490,6,0)</f>
        <v>0</v>
      </c>
      <c r="I221" s="315">
        <f>VLOOKUP(F221,'Plantilla publicacion'!$A$3:$N$490,14,0)</f>
        <v>0</v>
      </c>
      <c r="J221" s="315">
        <f>VLOOKUP(F221,'Plantilla publicacion'!$A$3:$P$490,15,0)</f>
        <v>0</v>
      </c>
      <c r="K221" s="315" t="str">
        <f>+'PAI 2025 GPS rempl2)'!J219</f>
        <v>N/A</v>
      </c>
      <c r="L221" s="315" t="str">
        <f>+'PAI 2025 GPS rempl2)'!K219</f>
        <v>N/A</v>
      </c>
      <c r="M221" s="315" t="str">
        <f>+'PAI 2025 GPS rempl2)'!L219</f>
        <v>N/A</v>
      </c>
      <c r="N221" s="315" t="str">
        <f t="shared" si="34"/>
        <v>Política Gestión del Conocimiento y la Innovación _DIMENSIÓN Gestión del conocimiento y la innovación</v>
      </c>
      <c r="O221" s="315" t="str">
        <f>IF(E221="Producto",VLOOKUP(F221,'Plantilla publicacion'!$A$3:$Q$490,16,0),"N/A")</f>
        <v>N/A</v>
      </c>
      <c r="P221" s="315" t="str">
        <f>+'PAI 2025 GPS rempl2)'!O219</f>
        <v>Recopilar datos y construir base de datos  (Base de datos)</v>
      </c>
      <c r="Q221" s="315">
        <f>+'PAI 2025 GPS rempl2)'!P219</f>
        <v>20</v>
      </c>
      <c r="R221" s="315">
        <f>+'PAI 2025 GPS rempl2)'!Q219</f>
        <v>1</v>
      </c>
      <c r="S221" s="315" t="str">
        <f>+'PAI 2025 GPS rempl2)'!R219</f>
        <v>Númerica</v>
      </c>
      <c r="T221" s="315" t="str">
        <f>+'PAI 2025 GPS rempl2)'!S219</f>
        <v># de Base de datos construida / 1 Base de datos programada</v>
      </c>
      <c r="U221" s="316">
        <f>+'PAI 2025 GPS rempl2)'!T219</f>
        <v>45717</v>
      </c>
      <c r="V221" s="316">
        <f>+'PAI 2025 GPS rempl2)'!U219</f>
        <v>45945</v>
      </c>
      <c r="W221" s="315" t="str">
        <f>+'PAI 2025 GPS rempl2)'!V219</f>
        <v>37-GRUPO DE TRABAJO DE ESTUDIOS ECONÓMICOS</v>
      </c>
    </row>
    <row r="222" spans="1:23 16384:16384" s="317" customFormat="1" ht="58.5" customHeight="1" x14ac:dyDescent="0.25">
      <c r="A222" s="314" t="s">
        <v>841</v>
      </c>
      <c r="B222" s="315" t="str">
        <f>VLOOKUP(A222,'Dimensión 6 - GESCO+I'!$B$10:$B$62,1,0)</f>
        <v>37.4.5</v>
      </c>
      <c r="C222" s="315" t="str">
        <f>+'PAI 2025 GPS rempl2)'!B220</f>
        <v>37-GRUPO DE TRABAJO DE ESTUDIOS ECONÓMICOS</v>
      </c>
      <c r="D222" s="315">
        <f>+'PAI 2025 GPS rempl2)'!C220</f>
        <v>0</v>
      </c>
      <c r="E222" s="315" t="str">
        <f>+'PAI 2025 GPS rempl2)'!D220</f>
        <v>Actividad propia</v>
      </c>
      <c r="F222" s="315" t="str">
        <f>+'PAI 2025 GPS rempl2)'!E220</f>
        <v>37.4.5</v>
      </c>
      <c r="G222" s="315" t="str">
        <f>+'PAI 2025 GPS rempl2)'!F220</f>
        <v>N/A</v>
      </c>
      <c r="H222" s="315">
        <f>VLOOKUP(A222,'Plantilla publicacion'!$A$3:$F$490,6,0)</f>
        <v>0</v>
      </c>
      <c r="I222" s="315">
        <f>VLOOKUP(F222,'Plantilla publicacion'!$A$3:$N$490,14,0)</f>
        <v>0</v>
      </c>
      <c r="J222" s="315">
        <f>VLOOKUP(F222,'Plantilla publicacion'!$A$3:$P$490,15,0)</f>
        <v>0</v>
      </c>
      <c r="K222" s="315" t="str">
        <f>+'PAI 2025 GPS rempl2)'!J220</f>
        <v>N/A</v>
      </c>
      <c r="L222" s="315" t="str">
        <f>+'PAI 2025 GPS rempl2)'!K220</f>
        <v>N/A</v>
      </c>
      <c r="M222" s="315" t="str">
        <f>+'PAI 2025 GPS rempl2)'!L220</f>
        <v>N/A</v>
      </c>
      <c r="N222" s="315" t="str">
        <f t="shared" si="34"/>
        <v>Política Gestión del Conocimiento y la Innovación _DIMENSIÓN Gestión del conocimiento y la innovación</v>
      </c>
      <c r="O222" s="315" t="str">
        <f>IF(E222="Producto",VLOOKUP(F222,'Plantilla publicacion'!$A$3:$Q$490,16,0),"N/A")</f>
        <v>N/A</v>
      </c>
      <c r="P222" s="315" t="str">
        <f>+'PAI 2025 GPS rempl2)'!O220</f>
        <v>Desarrollar análisis económico final (Documento de análisis económico final)</v>
      </c>
      <c r="Q222" s="315">
        <f>+'PAI 2025 GPS rempl2)'!P220</f>
        <v>20</v>
      </c>
      <c r="R222" s="315">
        <f>+'PAI 2025 GPS rempl2)'!Q220</f>
        <v>1</v>
      </c>
      <c r="S222" s="315" t="str">
        <f>+'PAI 2025 GPS rempl2)'!R220</f>
        <v>Númerica</v>
      </c>
      <c r="T222" s="316" t="str">
        <f>+'PAI 2025 GPS rempl2)'!S220</f>
        <v># de Documento de análisis económico final desarrolado / 1 Documento de análisis económico final programado</v>
      </c>
      <c r="U222" s="316">
        <f>+'PAI 2025 GPS rempl2)'!T220</f>
        <v>45748</v>
      </c>
      <c r="V222" s="315">
        <f>+'PAI 2025 GPS rempl2)'!U220</f>
        <v>45976</v>
      </c>
      <c r="W222" s="317" t="str">
        <f>+'PAI 2025 GPS rempl2)'!V220</f>
        <v>37-GRUPO DE TRABAJO DE ESTUDIOS ECONÓMICOS</v>
      </c>
      <c r="XFD222" s="314"/>
    </row>
    <row r="223" spans="1:23 16384:16384" s="317" customFormat="1" ht="58.5" customHeight="1" x14ac:dyDescent="0.25">
      <c r="A223" s="196" t="s">
        <v>843</v>
      </c>
      <c r="B223" s="314" t="str">
        <f>VLOOKUP(A223,'Dimensión 6 - GESCO+I'!$B$10:$B$62,1,0)</f>
        <v>37.4.6</v>
      </c>
      <c r="C223" s="315" t="str">
        <f>+'PAI 2025 GPS rempl2)'!B221</f>
        <v>37-GRUPO DE TRABAJO DE ESTUDIOS ECONÓMICOS</v>
      </c>
      <c r="D223" s="315">
        <f>+'PAI 2025 GPS rempl2)'!C221</f>
        <v>0</v>
      </c>
      <c r="E223" s="315" t="str">
        <f>+'PAI 2025 GPS rempl2)'!D221</f>
        <v>Actividad propia</v>
      </c>
      <c r="F223" s="315" t="str">
        <f>+'PAI 2025 GPS rempl2)'!E221</f>
        <v>37.4.6</v>
      </c>
      <c r="G223" s="315" t="str">
        <f>+'PAI 2025 GPS rempl2)'!F221</f>
        <v>N/A</v>
      </c>
      <c r="H223" s="315">
        <f>VLOOKUP(A223,'Plantilla publicacion'!$A$3:$F$490,6,0)</f>
        <v>0</v>
      </c>
      <c r="I223" s="315">
        <f>VLOOKUP(F223,'Plantilla publicacion'!$A$3:$N$490,14,0)</f>
        <v>0</v>
      </c>
      <c r="J223" s="315">
        <f>VLOOKUP(F223,'Plantilla publicacion'!$A$3:$P$490,15,0)</f>
        <v>0</v>
      </c>
      <c r="K223" s="315" t="str">
        <f>+'PAI 2025 GPS rempl2)'!J221</f>
        <v>N/A</v>
      </c>
      <c r="L223" s="315" t="str">
        <f>+'PAI 2025 GPS rempl2)'!K221</f>
        <v>N/A</v>
      </c>
      <c r="M223" s="315" t="str">
        <f>+'PAI 2025 GPS rempl2)'!L221</f>
        <v>N/A</v>
      </c>
      <c r="N223" s="315" t="str">
        <f t="shared" si="34"/>
        <v>Política Gestión del Conocimiento y la Innovación _DIMENSIÓN Gestión del conocimiento y la innovación</v>
      </c>
      <c r="O223" s="315" t="str">
        <f>IF(E223="Producto",VLOOKUP(F223,'Plantilla publicacion'!$A$3:$Q$490,16,0),"N/A")</f>
        <v>N/A</v>
      </c>
      <c r="P223" s="315" t="str">
        <f>+'PAI 2025 GPS rempl2)'!O221</f>
        <v>Entregar producto (Memorando/correo)</v>
      </c>
      <c r="Q223" s="315">
        <f>+'PAI 2025 GPS rempl2)'!P221</f>
        <v>5</v>
      </c>
      <c r="R223" s="315">
        <f>+'PAI 2025 GPS rempl2)'!Q221</f>
        <v>1</v>
      </c>
      <c r="S223" s="315" t="str">
        <f>+'PAI 2025 GPS rempl2)'!R221</f>
        <v>Númerica</v>
      </c>
      <c r="T223" s="315" t="str">
        <f>+'PAI 2025 GPS rempl2)'!S221</f>
        <v># de Estudio económico elaborado y entregado / 1 Estudio económico programado</v>
      </c>
      <c r="U223" s="316">
        <f>+'PAI 2025 GPS rempl2)'!T221</f>
        <v>45778</v>
      </c>
      <c r="V223" s="316">
        <f>+'PAI 2025 GPS rempl2)'!U221</f>
        <v>46006</v>
      </c>
      <c r="W223" s="315" t="str">
        <f>+'PAI 2025 GPS rempl2)'!V221</f>
        <v>37-GRUPO DE TRABAJO DE ESTUDIOS ECONÓMICOS</v>
      </c>
    </row>
    <row r="224" spans="1:23 16384:16384" ht="58.5" customHeight="1" x14ac:dyDescent="0.25">
      <c r="A224" s="196" t="s">
        <v>844</v>
      </c>
      <c r="B224" s="186" t="str">
        <f>VLOOKUP(A224,'Dimensión 6 - GESCO+I'!$B$10:$B$62,1,0)</f>
        <v>37.5</v>
      </c>
      <c r="C224" s="184" t="str">
        <f>+'PAI 2025 GPS rempl2)'!B222</f>
        <v>37-GRUPO DE TRABAJO DE ESTUDIOS ECONÓMICOS</v>
      </c>
      <c r="D224" s="184">
        <f>+'PAI 2025 GPS rempl2)'!C222</f>
        <v>0</v>
      </c>
      <c r="E224" s="184" t="str">
        <f>+'PAI 2025 GPS rempl2)'!D222</f>
        <v>Producto</v>
      </c>
      <c r="F224" s="184" t="str">
        <f>+'PAI 2025 GPS rempl2)'!E222</f>
        <v>37.5</v>
      </c>
      <c r="G224" s="184" t="str">
        <f>+'PAI 2025 GPS rempl2)'!F222</f>
        <v>Operativo</v>
      </c>
      <c r="H224" s="184" t="str">
        <f>VLOOKUP(A224,'Plantilla publicacion'!$A$3:$F$490,6,0)</f>
        <v>56-Fortalecer la gestión de la información, el conocimiento y la innovación para optimizar la capacidad institucional</v>
      </c>
      <c r="I224" s="184" t="str">
        <f>VLOOKUP(F224,'Plantilla publicacion'!$A$3:$N$490,14,0)</f>
        <v>102-Cumplimiento de productos del PAI asociados a Fortalecer la gestión de la información, el conocimiento y la innovación para optimizar la capacidad institucional</v>
      </c>
      <c r="J224" s="184" t="str">
        <f>VLOOKUP(F224,'Plantilla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24" s="184" t="str">
        <f>+'PAI 2025 GPS rempl2)'!J222</f>
        <v xml:space="preserve">PND - 5-31-5-b- Convergencia regional - Entidades públicas territoriales y nacionales fortalecidas </v>
      </c>
      <c r="L224" s="184" t="str">
        <f>+'PAI 2025 GPS rempl2)'!K222</f>
        <v>No</v>
      </c>
      <c r="M224" s="184" t="str">
        <f>+'PAI 2025 GPS rempl2)'!L222</f>
        <v>C-3599-0200-0008-53105b</v>
      </c>
      <c r="N224" s="184" t="str">
        <f>VLOOKUP(A224,'Plantilla publicacion'!$A$2:$E$491,5,0)</f>
        <v>Política Gestión del Conocimiento y la Innovación _DIMENSIÓN Gestión del conocimiento y la innovación</v>
      </c>
      <c r="O224" s="184">
        <f>IF(E224="Producto",VLOOKUP(F224,'Plantilla publicacion'!$A$3:$Q$490,16,0),"N/A")</f>
        <v>0</v>
      </c>
      <c r="P224" s="184" t="str">
        <f>+'PAI 2025 GPS rempl2)'!O222</f>
        <v>Estudios Económicos Coyunturales, elaborados y entregados (Estudios Económicos Coyunturales)</v>
      </c>
      <c r="Q224" s="184">
        <f>+'PAI 2025 GPS rempl2)'!P222</f>
        <v>20</v>
      </c>
      <c r="R224" s="184">
        <f>+'PAI 2025 GPS rempl2)'!Q222</f>
        <v>50</v>
      </c>
      <c r="S224" s="184" t="str">
        <f>+'PAI 2025 GPS rempl2)'!R222</f>
        <v>Númerica</v>
      </c>
      <c r="T224" s="184" t="str">
        <f>+'PAI 2025 GPS rempl2)'!S222</f>
        <v># de Estudios Económicos Coyunturales elaborados y entregados / 50 Estudios Económicos Coyunturales programados</v>
      </c>
      <c r="U224" s="185">
        <f>+'PAI 2025 GPS rempl2)'!T222</f>
        <v>45659</v>
      </c>
      <c r="V224" s="185">
        <f>+'PAI 2025 GPS rempl2)'!U222</f>
        <v>46010</v>
      </c>
      <c r="W224" s="184" t="str">
        <f>+'PAI 2025 GPS rempl2)'!V222</f>
        <v>37-GRUPO DE TRABAJO DE ESTUDIOS ECONÓMICOS</v>
      </c>
    </row>
    <row r="225" spans="1:23 16384:16384" s="317" customFormat="1" ht="58.5" customHeight="1" x14ac:dyDescent="0.25">
      <c r="A225" s="196" t="s">
        <v>846</v>
      </c>
      <c r="B225" s="314" t="str">
        <f>VLOOKUP(A225,'Dimensión 6 - GESCO+I'!$B$10:$B$62,1,0)</f>
        <v>37.5.1</v>
      </c>
      <c r="C225" s="315" t="str">
        <f>+'PAI 2025 GPS rempl2)'!B223</f>
        <v>37-GRUPO DE TRABAJO DE ESTUDIOS ECONÓMICOS</v>
      </c>
      <c r="D225" s="315">
        <f>+'PAI 2025 GPS rempl2)'!C223</f>
        <v>0</v>
      </c>
      <c r="E225" s="315" t="str">
        <f>+'PAI 2025 GPS rempl2)'!D223</f>
        <v>Actividad propia</v>
      </c>
      <c r="F225" s="315" t="str">
        <f>+'PAI 2025 GPS rempl2)'!E223</f>
        <v>37.5.1</v>
      </c>
      <c r="G225" s="315" t="str">
        <f>+'PAI 2025 GPS rempl2)'!F223</f>
        <v>N/A</v>
      </c>
      <c r="H225" s="315">
        <f>VLOOKUP(A225,'Plantilla publicacion'!$A$3:$F$490,6,0)</f>
        <v>0</v>
      </c>
      <c r="I225" s="315">
        <f>VLOOKUP(F225,'Plantilla publicacion'!$A$3:$N$490,14,0)</f>
        <v>0</v>
      </c>
      <c r="J225" s="315">
        <f>VLOOKUP(F225,'Plantilla publicacion'!$A$3:$P$490,15,0)</f>
        <v>0</v>
      </c>
      <c r="K225" s="315" t="str">
        <f>+'PAI 2025 GPS rempl2)'!J223</f>
        <v>N/A</v>
      </c>
      <c r="L225" s="315" t="str">
        <f>+'PAI 2025 GPS rempl2)'!K223</f>
        <v>N/A</v>
      </c>
      <c r="M225" s="315" t="str">
        <f>+'PAI 2025 GPS rempl2)'!L223</f>
        <v>N/A</v>
      </c>
      <c r="N225" s="315" t="str">
        <f t="shared" ref="N225:N228" si="35">+N224</f>
        <v>Política Gestión del Conocimiento y la Innovación _DIMENSIÓN Gestión del conocimiento y la innovación</v>
      </c>
      <c r="O225" s="315" t="str">
        <f>IF(E225="Producto",VLOOKUP(F225,'Plantilla publicacion'!$A$3:$Q$490,16,0),"N/A")</f>
        <v>N/A</v>
      </c>
      <c r="P225" s="315" t="str">
        <f>+'PAI 2025 GPS rempl2)'!O223</f>
        <v>Requerir a las diferentes áreas de la entidad, la identificación de los estudios económicos coyunturales que requieren sean elaborados por el Grupo de Estudios Económicos (Inventario de solicitudes de estudios coyunturales)</v>
      </c>
      <c r="Q225" s="315">
        <f>+'PAI 2025 GPS rempl2)'!P223</f>
        <v>5</v>
      </c>
      <c r="R225" s="315">
        <f>+'PAI 2025 GPS rempl2)'!Q223</f>
        <v>1</v>
      </c>
      <c r="S225" s="315" t="str">
        <f>+'PAI 2025 GPS rempl2)'!R223</f>
        <v>Númerica</v>
      </c>
      <c r="T225" s="315" t="str">
        <f>+'PAI 2025 GPS rempl2)'!S223</f>
        <v># de Inventario elaborado / 1 Inventario programado</v>
      </c>
      <c r="U225" s="316">
        <f>+'PAI 2025 GPS rempl2)'!T223</f>
        <v>45659</v>
      </c>
      <c r="V225" s="316">
        <f>+'PAI 2025 GPS rempl2)'!U223</f>
        <v>45716</v>
      </c>
      <c r="W225" s="315" t="str">
        <f>+'PAI 2025 GPS rempl2)'!V223</f>
        <v>37-GRUPO DE TRABAJO DE ESTUDIOS ECONÓMICOS</v>
      </c>
    </row>
    <row r="226" spans="1:23 16384:16384" s="317" customFormat="1" ht="58.5" customHeight="1" x14ac:dyDescent="0.25">
      <c r="A226" s="314" t="s">
        <v>848</v>
      </c>
      <c r="B226" s="315" t="str">
        <f>VLOOKUP(A226,'Dimensión 6 - GESCO+I'!$B$10:$B$62,1,0)</f>
        <v>37.5.2</v>
      </c>
      <c r="C226" s="315" t="str">
        <f>+'PAI 2025 GPS rempl2)'!B224</f>
        <v>37-GRUPO DE TRABAJO DE ESTUDIOS ECONÓMICOS</v>
      </c>
      <c r="D226" s="315">
        <f>+'PAI 2025 GPS rempl2)'!C224</f>
        <v>0</v>
      </c>
      <c r="E226" s="315" t="str">
        <f>+'PAI 2025 GPS rempl2)'!D224</f>
        <v>Actividad propia</v>
      </c>
      <c r="F226" s="315" t="str">
        <f>+'PAI 2025 GPS rempl2)'!E224</f>
        <v>37.5.2</v>
      </c>
      <c r="G226" s="315" t="str">
        <f>+'PAI 2025 GPS rempl2)'!F224</f>
        <v>N/A</v>
      </c>
      <c r="H226" s="315">
        <f>VLOOKUP(A226,'Plantilla publicacion'!$A$3:$F$490,6,0)</f>
        <v>0</v>
      </c>
      <c r="I226" s="315">
        <f>VLOOKUP(F226,'Plantilla publicacion'!$A$3:$N$490,14,0)</f>
        <v>0</v>
      </c>
      <c r="J226" s="315">
        <f>VLOOKUP(F226,'Plantilla publicacion'!$A$3:$P$490,15,0)</f>
        <v>0</v>
      </c>
      <c r="K226" s="315" t="str">
        <f>+'PAI 2025 GPS rempl2)'!J224</f>
        <v>N/A</v>
      </c>
      <c r="L226" s="315" t="str">
        <f>+'PAI 2025 GPS rempl2)'!K224</f>
        <v>N/A</v>
      </c>
      <c r="M226" s="315" t="str">
        <f>+'PAI 2025 GPS rempl2)'!L224</f>
        <v>N/A</v>
      </c>
      <c r="N226" s="315" t="str">
        <f t="shared" si="35"/>
        <v>Política Gestión del Conocimiento y la Innovación _DIMENSIÓN Gestión del conocimiento y la innovación</v>
      </c>
      <c r="O226" s="315" t="str">
        <f>IF(E226="Producto",VLOOKUP(F226,'Plantilla publicacion'!$A$3:$Q$490,16,0),"N/A")</f>
        <v>N/A</v>
      </c>
      <c r="P226" s="315" t="str">
        <f>+'PAI 2025 GPS rempl2)'!O224</f>
        <v>Definir, a partir del análisis de las solicitudes de las áreas, las temáticas y  estudios conyunturales que serán desarrollados a lo largo de la vigencia por el Grupo de Estudios Económicos (Informe con estudios seleccionados)</v>
      </c>
      <c r="Q226" s="315">
        <f>+'PAI 2025 GPS rempl2)'!P224</f>
        <v>10</v>
      </c>
      <c r="R226" s="315">
        <f>+'PAI 2025 GPS rempl2)'!Q224</f>
        <v>1</v>
      </c>
      <c r="S226" s="315" t="str">
        <f>+'PAI 2025 GPS rempl2)'!R224</f>
        <v>Númerica</v>
      </c>
      <c r="T226" s="316" t="str">
        <f>+'PAI 2025 GPS rempl2)'!S224</f>
        <v># de Informe elaborado / 1 Informe elaborado</v>
      </c>
      <c r="U226" s="316">
        <f>+'PAI 2025 GPS rempl2)'!T224</f>
        <v>45717</v>
      </c>
      <c r="V226" s="315">
        <f>+'PAI 2025 GPS rempl2)'!U224</f>
        <v>45731</v>
      </c>
      <c r="W226" s="317" t="str">
        <f>+'PAI 2025 GPS rempl2)'!V224</f>
        <v>37-GRUPO DE TRABAJO DE ESTUDIOS ECONÓMICOS</v>
      </c>
      <c r="XFD226" s="314"/>
    </row>
    <row r="227" spans="1:23 16384:16384" s="317" customFormat="1" ht="58.5" customHeight="1" x14ac:dyDescent="0.25">
      <c r="A227" s="196" t="s">
        <v>850</v>
      </c>
      <c r="B227" s="314" t="str">
        <f>VLOOKUP(A227,'Dimensión 6 - GESCO+I'!$B$10:$B$62,1,0)</f>
        <v>37.5.3</v>
      </c>
      <c r="C227" s="315" t="str">
        <f>+'PAI 2025 GPS rempl2)'!B225</f>
        <v>37-GRUPO DE TRABAJO DE ESTUDIOS ECONÓMICOS</v>
      </c>
      <c r="D227" s="315">
        <f>+'PAI 2025 GPS rempl2)'!C225</f>
        <v>0</v>
      </c>
      <c r="E227" s="315" t="str">
        <f>+'PAI 2025 GPS rempl2)'!D225</f>
        <v>Actividad propia</v>
      </c>
      <c r="F227" s="315" t="str">
        <f>+'PAI 2025 GPS rempl2)'!E225</f>
        <v>37.5.3</v>
      </c>
      <c r="G227" s="315" t="str">
        <f>+'PAI 2025 GPS rempl2)'!F225</f>
        <v>N/A</v>
      </c>
      <c r="H227" s="315">
        <f>VLOOKUP(A227,'Plantilla publicacion'!$A$3:$F$490,6,0)</f>
        <v>0</v>
      </c>
      <c r="I227" s="315">
        <f>VLOOKUP(F227,'Plantilla publicacion'!$A$3:$N$490,14,0)</f>
        <v>0</v>
      </c>
      <c r="J227" s="315">
        <f>VLOOKUP(F227,'Plantilla publicacion'!$A$3:$P$490,15,0)</f>
        <v>0</v>
      </c>
      <c r="K227" s="315" t="str">
        <f>+'PAI 2025 GPS rempl2)'!J225</f>
        <v>N/A</v>
      </c>
      <c r="L227" s="315" t="str">
        <f>+'PAI 2025 GPS rempl2)'!K225</f>
        <v>N/A</v>
      </c>
      <c r="M227" s="315" t="str">
        <f>+'PAI 2025 GPS rempl2)'!L225</f>
        <v>N/A</v>
      </c>
      <c r="N227" s="315" t="str">
        <f t="shared" si="35"/>
        <v>Política Gestión del Conocimiento y la Innovación _DIMENSIÓN Gestión del conocimiento y la innovación</v>
      </c>
      <c r="O227" s="315" t="str">
        <f>IF(E227="Producto",VLOOKUP(F227,'Plantilla publicacion'!$A$3:$Q$490,16,0),"N/A")</f>
        <v>N/A</v>
      </c>
      <c r="P227" s="315" t="str">
        <f>+'PAI 2025 GPS rempl2)'!O225</f>
        <v>Definir un plan de trabajo para la elaboración y entrega de los estudios seleccionados (plan de trabajo)</v>
      </c>
      <c r="Q227" s="315">
        <f>+'PAI 2025 GPS rempl2)'!P225</f>
        <v>10</v>
      </c>
      <c r="R227" s="315">
        <f>+'PAI 2025 GPS rempl2)'!Q225</f>
        <v>1</v>
      </c>
      <c r="S227" s="315" t="str">
        <f>+'PAI 2025 GPS rempl2)'!R225</f>
        <v>Númerica</v>
      </c>
      <c r="T227" s="315" t="str">
        <f>+'PAI 2025 GPS rempl2)'!S225</f>
        <v># de Plan de trabajo definido / 1 Plan de trabajo programado</v>
      </c>
      <c r="U227" s="316">
        <f>+'PAI 2025 GPS rempl2)'!T225</f>
        <v>45733</v>
      </c>
      <c r="V227" s="316">
        <f>+'PAI 2025 GPS rempl2)'!U225</f>
        <v>45752</v>
      </c>
      <c r="W227" s="315" t="str">
        <f>+'PAI 2025 GPS rempl2)'!V225</f>
        <v>37-GRUPO DE TRABAJO DE ESTUDIOS ECONÓMICOS</v>
      </c>
    </row>
    <row r="228" spans="1:23 16384:16384" s="317" customFormat="1" ht="58.5" customHeight="1" x14ac:dyDescent="0.25">
      <c r="A228" s="196" t="s">
        <v>852</v>
      </c>
      <c r="B228" s="314" t="str">
        <f>VLOOKUP(A228,'Dimensión 6 - GESCO+I'!$B$10:$B$62,1,0)</f>
        <v>37.5.4</v>
      </c>
      <c r="C228" s="315" t="str">
        <f>+'PAI 2025 GPS rempl2)'!B226</f>
        <v>37-GRUPO DE TRABAJO DE ESTUDIOS ECONÓMICOS</v>
      </c>
      <c r="D228" s="315">
        <f>+'PAI 2025 GPS rempl2)'!C226</f>
        <v>0</v>
      </c>
      <c r="E228" s="315" t="str">
        <f>+'PAI 2025 GPS rempl2)'!D226</f>
        <v>Actividad propia</v>
      </c>
      <c r="F228" s="315" t="str">
        <f>+'PAI 2025 GPS rempl2)'!E226</f>
        <v>37.5.4</v>
      </c>
      <c r="G228" s="315" t="str">
        <f>+'PAI 2025 GPS rempl2)'!F226</f>
        <v>N/A</v>
      </c>
      <c r="H228" s="315">
        <f>VLOOKUP(A228,'Plantilla publicacion'!$A$3:$F$490,6,0)</f>
        <v>0</v>
      </c>
      <c r="I228" s="315">
        <f>VLOOKUP(F228,'Plantilla publicacion'!$A$3:$N$490,14,0)</f>
        <v>0</v>
      </c>
      <c r="J228" s="315">
        <f>VLOOKUP(F228,'Plantilla publicacion'!$A$3:$P$490,15,0)</f>
        <v>0</v>
      </c>
      <c r="K228" s="315" t="str">
        <f>+'PAI 2025 GPS rempl2)'!J226</f>
        <v>N/A</v>
      </c>
      <c r="L228" s="315" t="str">
        <f>+'PAI 2025 GPS rempl2)'!K226</f>
        <v>N/A</v>
      </c>
      <c r="M228" s="315" t="str">
        <f>+'PAI 2025 GPS rempl2)'!L226</f>
        <v>N/A</v>
      </c>
      <c r="N228" s="315" t="str">
        <f t="shared" si="35"/>
        <v>Política Gestión del Conocimiento y la Innovación _DIMENSIÓN Gestión del conocimiento y la innovación</v>
      </c>
      <c r="O228" s="315" t="str">
        <f>IF(E228="Producto",VLOOKUP(F228,'Plantilla publicacion'!$A$3:$Q$490,16,0),"N/A")</f>
        <v>N/A</v>
      </c>
      <c r="P228" s="315" t="str">
        <f>+'PAI 2025 GPS rempl2)'!O226</f>
        <v>Ejecutar el plan de trabajo (Informe de seguimiento y/o ejecución del programa)</v>
      </c>
      <c r="Q228" s="315">
        <f>+'PAI 2025 GPS rempl2)'!P226</f>
        <v>75</v>
      </c>
      <c r="R228" s="315">
        <f>+'PAI 2025 GPS rempl2)'!Q226</f>
        <v>100</v>
      </c>
      <c r="S228" s="315" t="str">
        <f>+'PAI 2025 GPS rempl2)'!R226</f>
        <v>Porcentual</v>
      </c>
      <c r="T228" s="315" t="str">
        <f>+'PAI 2025 GPS rempl2)'!S226</f>
        <v>% de Avance logrado plan de trabajo / 100% de Avance propuesto plan de trabajo</v>
      </c>
      <c r="U228" s="316">
        <f>+'PAI 2025 GPS rempl2)'!T226</f>
        <v>45754</v>
      </c>
      <c r="V228" s="316">
        <f>+'PAI 2025 GPS rempl2)'!U226</f>
        <v>46010</v>
      </c>
      <c r="W228" s="315" t="str">
        <f>+'PAI 2025 GPS rempl2)'!V226</f>
        <v>37-GRUPO DE TRABAJO DE ESTUDIOS ECONÓMICOS</v>
      </c>
    </row>
    <row r="229" spans="1:23 16384:16384" ht="58.5" customHeight="1" x14ac:dyDescent="0.25">
      <c r="A229" s="196" t="s">
        <v>1404</v>
      </c>
      <c r="B229" s="186" t="str">
        <f>VLOOKUP(A229,'Dimensión 5 - Información y com'!$B$10:$B$35,1,0)</f>
        <v>141.1</v>
      </c>
      <c r="C229" s="184" t="str">
        <f>+'PAI 2025 GPS rempl2)'!B227</f>
        <v>141-GRUPO DE TRABAJO DE GESTIÓN DOCUMENTAL Y ARCHIVO</v>
      </c>
      <c r="D229" s="184">
        <f>+'PAI 2025 GPS rempl2)'!C227</f>
        <v>0</v>
      </c>
      <c r="E229" s="184" t="str">
        <f>+'PAI 2025 GPS rempl2)'!D227</f>
        <v>Producto</v>
      </c>
      <c r="F229" s="184" t="str">
        <f>+'PAI 2025 GPS rempl2)'!E227</f>
        <v>141.1</v>
      </c>
      <c r="G229" s="184" t="str">
        <f>+'PAI 2025 GPS rempl2)'!F227</f>
        <v>N/A</v>
      </c>
      <c r="H229" s="184" t="str">
        <f>VLOOKUP(A229,'Plantilla publicacion'!$A$3:$F$490,6,0)</f>
        <v>62-Fortalecer la infraestructura, uso y aprovechamiento de las tecnologías de la información, para optimizar la capacidad institucional</v>
      </c>
      <c r="I229" s="184" t="str">
        <f>VLOOKUP(F229,'Plantilla publicacion'!$A$3:$N$490,14,0)</f>
        <v>109-Cumplimiento de productos del PAI asociados a Fortalecer la infraestructura, uso y aprovechamiento de las tecnologías de la información, para optimizar la capacidad institucional</v>
      </c>
      <c r="J229" s="184" t="str">
        <f>VLOOKUP(F229,'Plantilla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229" s="184" t="str">
        <f>+'PAI 2025 GPS rempl2)'!J227</f>
        <v xml:space="preserve">PND - 5-31-5-d- Convergencia regional - Gobierno digital para la gente </v>
      </c>
      <c r="L229" s="184" t="str">
        <f>+'PAI 2025 GPS rempl2)'!K227</f>
        <v>No</v>
      </c>
      <c r="M229" s="184" t="str">
        <f>+'PAI 2025 GPS rempl2)'!L227</f>
        <v>FUNCIONAMIENTO</v>
      </c>
      <c r="N229" s="184" t="str">
        <f>VLOOKUP(A229,'Plantilla publicacion'!$A$2:$E$491,5,0)</f>
        <v>Política Gestión Documental _DIMENSIÓN Información y Comunicación</v>
      </c>
      <c r="O229" s="184">
        <f>IF(E229="Producto",VLOOKUP(F229,'Plantilla publicacion'!$A$3:$Q$490,16,0),"N/A")</f>
        <v>0</v>
      </c>
      <c r="P229" s="184" t="str">
        <f>+'PAI 2025 GPS rempl2)'!O227</f>
        <v>Estrategia para una eficiente y efectiva gestión archivística que garantice la transición al expediente electrónico, implementada (documento con la estrategia definida, seguimiento al plan de trabajo y evidencias de su cumplimiento)</v>
      </c>
      <c r="Q229" s="184">
        <f>+'PAI 2025 GPS rempl2)'!P227</f>
        <v>30</v>
      </c>
      <c r="R229" s="184">
        <f>+'PAI 2025 GPS rempl2)'!Q227</f>
        <v>100</v>
      </c>
      <c r="S229" s="184" t="str">
        <f>+'PAI 2025 GPS rempl2)'!R227</f>
        <v>Porcentual</v>
      </c>
      <c r="T229" s="184" t="str">
        <f>+'PAI 2025 GPS rempl2)'!S227</f>
        <v>% de Avance logrado plan de trabajo / 100% de Avance propuesto plan de trabajo</v>
      </c>
      <c r="U229" s="185">
        <f>+'PAI 2025 GPS rempl2)'!T227</f>
        <v>45691</v>
      </c>
      <c r="V229" s="185">
        <f>+'PAI 2025 GPS rempl2)'!U227</f>
        <v>46010</v>
      </c>
      <c r="W229" s="184" t="str">
        <f>+'PAI 2025 GPS rempl2)'!V227</f>
        <v>141-GRUPO DE TRABAJO DE GESTIÓN DOCUMENTAL Y ARCHIVO</v>
      </c>
    </row>
    <row r="230" spans="1:23 16384:16384" s="317" customFormat="1" ht="58.5" customHeight="1" x14ac:dyDescent="0.25">
      <c r="A230" s="314" t="s">
        <v>1406</v>
      </c>
      <c r="B230" s="315" t="str">
        <f>VLOOKUP(A230,'Dimensión 5 - Información y com'!$B$10:$B$35,1,0)</f>
        <v>141.1.1</v>
      </c>
      <c r="C230" s="315" t="str">
        <f>+'PAI 2025 GPS rempl2)'!B228</f>
        <v>141-GRUPO DE TRABAJO DE GESTIÓN DOCUMENTAL Y ARCHIVO</v>
      </c>
      <c r="D230" s="315">
        <f>+'PAI 2025 GPS rempl2)'!C228</f>
        <v>0</v>
      </c>
      <c r="E230" s="315" t="str">
        <f>+'PAI 2025 GPS rempl2)'!D228</f>
        <v>Actividad propia</v>
      </c>
      <c r="F230" s="315" t="str">
        <f>+'PAI 2025 GPS rempl2)'!E228</f>
        <v>141.1.1</v>
      </c>
      <c r="G230" s="315" t="str">
        <f>+'PAI 2025 GPS rempl2)'!F228</f>
        <v>N/A</v>
      </c>
      <c r="H230" s="315">
        <f>VLOOKUP(A230,'Plantilla publicacion'!$A$3:$F$490,6,0)</f>
        <v>0</v>
      </c>
      <c r="I230" s="315">
        <f>VLOOKUP(F230,'Plantilla publicacion'!$A$3:$N$490,14,0)</f>
        <v>0</v>
      </c>
      <c r="J230" s="315">
        <f>VLOOKUP(F230,'Plantilla publicacion'!$A$3:$P$490,15,0)</f>
        <v>0</v>
      </c>
      <c r="K230" s="315" t="str">
        <f>+'PAI 2025 GPS rempl2)'!J228</f>
        <v>N/A</v>
      </c>
      <c r="L230" s="315" t="str">
        <f>+'PAI 2025 GPS rempl2)'!K228</f>
        <v>N/A</v>
      </c>
      <c r="M230" s="315" t="str">
        <f>+'PAI 2025 GPS rempl2)'!L228</f>
        <v>N/A</v>
      </c>
      <c r="N230" s="315" t="str">
        <f t="shared" ref="N230:N232" si="36">+N229</f>
        <v>Política Gestión Documental _DIMENSIÓN Información y Comunicación</v>
      </c>
      <c r="O230" s="315" t="str">
        <f>IF(E230="Producto",VLOOKUP(F230,'Plantilla publicacion'!$A$3:$Q$490,16,0),"N/A")</f>
        <v>N/A</v>
      </c>
      <c r="P230" s="315" t="str">
        <f>+'PAI 2025 GPS rempl2)'!O228</f>
        <v>Definir la estrategia que garantizará la transición al expediente electrónico. (Incluye metas, plazos, recursos necesarios y etapas de implementación) (documento con la estrategia definida / único entregable)</v>
      </c>
      <c r="Q230" s="315">
        <f>+'PAI 2025 GPS rempl2)'!P228</f>
        <v>25</v>
      </c>
      <c r="R230" s="315">
        <f>+'PAI 2025 GPS rempl2)'!Q228</f>
        <v>1</v>
      </c>
      <c r="S230" s="315" t="str">
        <f>+'PAI 2025 GPS rempl2)'!R228</f>
        <v>Númerica</v>
      </c>
      <c r="T230" s="316" t="str">
        <f>+'PAI 2025 GPS rempl2)'!S228</f>
        <v># de Documento de Estrategia definido / 1 Documento de Estrategia a elaborar</v>
      </c>
      <c r="U230" s="316">
        <f>+'PAI 2025 GPS rempl2)'!T228</f>
        <v>45691</v>
      </c>
      <c r="V230" s="315">
        <f>+'PAI 2025 GPS rempl2)'!U228</f>
        <v>45772</v>
      </c>
      <c r="W230" s="317" t="str">
        <f>+'PAI 2025 GPS rempl2)'!V228</f>
        <v>141-GRUPO DE TRABAJO DE GESTIÓN DOCUMENTAL Y ARCHIVO</v>
      </c>
      <c r="XFD230" s="314"/>
    </row>
    <row r="231" spans="1:23 16384:16384" s="317" customFormat="1" ht="58.5" customHeight="1" x14ac:dyDescent="0.25">
      <c r="A231" s="196" t="s">
        <v>1409</v>
      </c>
      <c r="B231" s="314" t="str">
        <f>VLOOKUP(A231,'Dimensión 5 - Información y com'!$B$10:$B$35,1,0)</f>
        <v>141.1.2</v>
      </c>
      <c r="C231" s="315" t="str">
        <f>+'PAI 2025 GPS rempl2)'!B229</f>
        <v>141-GRUPO DE TRABAJO DE GESTIÓN DOCUMENTAL Y ARCHIVO</v>
      </c>
      <c r="D231" s="315">
        <f>+'PAI 2025 GPS rempl2)'!C229</f>
        <v>0</v>
      </c>
      <c r="E231" s="315" t="str">
        <f>+'PAI 2025 GPS rempl2)'!D229</f>
        <v>Actividad propia</v>
      </c>
      <c r="F231" s="315" t="str">
        <f>+'PAI 2025 GPS rempl2)'!E229</f>
        <v>141.1.2</v>
      </c>
      <c r="G231" s="315" t="str">
        <f>+'PAI 2025 GPS rempl2)'!F229</f>
        <v>N/A</v>
      </c>
      <c r="H231" s="315">
        <f>VLOOKUP(A231,'Plantilla publicacion'!$A$3:$F$490,6,0)</f>
        <v>0</v>
      </c>
      <c r="I231" s="315">
        <f>VLOOKUP(F231,'Plantilla publicacion'!$A$3:$N$490,14,0)</f>
        <v>0</v>
      </c>
      <c r="J231" s="315">
        <f>VLOOKUP(F231,'Plantilla publicacion'!$A$3:$P$490,15,0)</f>
        <v>0</v>
      </c>
      <c r="K231" s="315" t="str">
        <f>+'PAI 2025 GPS rempl2)'!J229</f>
        <v>N/A</v>
      </c>
      <c r="L231" s="315" t="str">
        <f>+'PAI 2025 GPS rempl2)'!K229</f>
        <v>N/A</v>
      </c>
      <c r="M231" s="315" t="str">
        <f>+'PAI 2025 GPS rempl2)'!L229</f>
        <v>N/A</v>
      </c>
      <c r="N231" s="315" t="str">
        <f t="shared" si="36"/>
        <v>Política Gestión Documental _DIMENSIÓN Información y Comunicación</v>
      </c>
      <c r="O231" s="315" t="str">
        <f>IF(E231="Producto",VLOOKUP(F231,'Plantilla publicacion'!$A$3:$Q$490,16,0),"N/A")</f>
        <v>N/A</v>
      </c>
      <c r="P231" s="315" t="str">
        <f>+'PAI 2025 GPS rempl2)'!O229</f>
        <v>Elaborar un plan de trabajo que defina las actividades,  fechas y responsbales, que permitan la implementación de la estrategia definida (plan de trabajo / único entregable)</v>
      </c>
      <c r="Q231" s="315">
        <f>+'PAI 2025 GPS rempl2)'!P229</f>
        <v>25</v>
      </c>
      <c r="R231" s="315">
        <f>+'PAI 2025 GPS rempl2)'!Q229</f>
        <v>1</v>
      </c>
      <c r="S231" s="315" t="str">
        <f>+'PAI 2025 GPS rempl2)'!R229</f>
        <v>Númerica</v>
      </c>
      <c r="T231" s="315" t="str">
        <f>+'PAI 2025 GPS rempl2)'!S229</f>
        <v># de Plan de trabajo elaborado / 1 Plan de trabajo programado</v>
      </c>
      <c r="U231" s="316">
        <f>+'PAI 2025 GPS rempl2)'!T229</f>
        <v>45775</v>
      </c>
      <c r="V231" s="316">
        <f>+'PAI 2025 GPS rempl2)'!U229</f>
        <v>45793</v>
      </c>
      <c r="W231" s="315" t="str">
        <f>+'PAI 2025 GPS rempl2)'!V229</f>
        <v>141-GRUPO DE TRABAJO DE GESTIÓN DOCUMENTAL Y ARCHIVO</v>
      </c>
    </row>
    <row r="232" spans="1:23 16384:16384" s="317" customFormat="1" ht="58.5" customHeight="1" x14ac:dyDescent="0.25">
      <c r="A232" s="196" t="s">
        <v>1412</v>
      </c>
      <c r="B232" s="314" t="str">
        <f>VLOOKUP(A232,'Dimensión 5 - Información y com'!$B$10:$B$35,1,0)</f>
        <v>141.1.3</v>
      </c>
      <c r="C232" s="315" t="str">
        <f>+'PAI 2025 GPS rempl2)'!B230</f>
        <v>141-GRUPO DE TRABAJO DE GESTIÓN DOCUMENTAL Y ARCHIVO</v>
      </c>
      <c r="D232" s="315">
        <f>+'PAI 2025 GPS rempl2)'!C230</f>
        <v>0</v>
      </c>
      <c r="E232" s="315" t="str">
        <f>+'PAI 2025 GPS rempl2)'!D230</f>
        <v>Actividad propia</v>
      </c>
      <c r="F232" s="315" t="str">
        <f>+'PAI 2025 GPS rempl2)'!E230</f>
        <v>141.1.3</v>
      </c>
      <c r="G232" s="315" t="str">
        <f>+'PAI 2025 GPS rempl2)'!F230</f>
        <v>N/A</v>
      </c>
      <c r="H232" s="315">
        <f>VLOOKUP(A232,'Plantilla publicacion'!$A$3:$F$490,6,0)</f>
        <v>0</v>
      </c>
      <c r="I232" s="315">
        <f>VLOOKUP(F232,'Plantilla publicacion'!$A$3:$N$490,14,0)</f>
        <v>0</v>
      </c>
      <c r="J232" s="315">
        <f>VLOOKUP(F232,'Plantilla publicacion'!$A$3:$P$490,15,0)</f>
        <v>0</v>
      </c>
      <c r="K232" s="315" t="str">
        <f>+'PAI 2025 GPS rempl2)'!J230</f>
        <v>N/A</v>
      </c>
      <c r="L232" s="315" t="str">
        <f>+'PAI 2025 GPS rempl2)'!K230</f>
        <v>N/A</v>
      </c>
      <c r="M232" s="315" t="str">
        <f>+'PAI 2025 GPS rempl2)'!L230</f>
        <v>N/A</v>
      </c>
      <c r="N232" s="315" t="str">
        <f t="shared" si="36"/>
        <v>Política Gestión Documental _DIMENSIÓN Información y Comunicación</v>
      </c>
      <c r="O232" s="315" t="str">
        <f>IF(E232="Producto",VLOOKUP(F232,'Plantilla publicacion'!$A$3:$Q$490,16,0),"N/A")</f>
        <v>N/A</v>
      </c>
      <c r="P232" s="315" t="str">
        <f>+'PAI 2025 GPS rempl2)'!O230</f>
        <v>Ejecutar las actividades del plan de trabajo planificadas para la vigencia 2025 (Seguimiento al plan de trabajo y evidencias de su cumplimiento)</v>
      </c>
      <c r="Q232" s="315">
        <f>+'PAI 2025 GPS rempl2)'!P230</f>
        <v>50</v>
      </c>
      <c r="R232" s="315">
        <f>+'PAI 2025 GPS rempl2)'!Q230</f>
        <v>100</v>
      </c>
      <c r="S232" s="315" t="str">
        <f>+'PAI 2025 GPS rempl2)'!R230</f>
        <v>Porcentual</v>
      </c>
      <c r="T232" s="315" t="str">
        <f>+'PAI 2025 GPS rempl2)'!S230</f>
        <v>% de Avance logrado plan de trabajo / 100% de Avance propuesto plan de trabajo</v>
      </c>
      <c r="U232" s="316">
        <f>+'PAI 2025 GPS rempl2)'!T230</f>
        <v>45796</v>
      </c>
      <c r="V232" s="316">
        <f>+'PAI 2025 GPS rempl2)'!U230</f>
        <v>46010</v>
      </c>
      <c r="W232" s="315" t="str">
        <f>+'PAI 2025 GPS rempl2)'!V230</f>
        <v>141-GRUPO DE TRABAJO DE GESTIÓN DOCUMENTAL Y ARCHIVO</v>
      </c>
    </row>
    <row r="233" spans="1:23 16384:16384" ht="58.5" customHeight="1" x14ac:dyDescent="0.25">
      <c r="A233" s="196" t="s">
        <v>1414</v>
      </c>
      <c r="B233" s="186" t="str">
        <f>VLOOKUP(A233,'Dimensión 5 - Información y com'!$B$10:$B$35,1,0)</f>
        <v>141.2</v>
      </c>
      <c r="C233" s="184" t="str">
        <f>+'PAI 2025 GPS rempl2)'!B231</f>
        <v>141-GRUPO DE TRABAJO DE GESTIÓN DOCUMENTAL Y ARCHIVO</v>
      </c>
      <c r="D233" s="184">
        <f>+'PAI 2025 GPS rempl2)'!C231</f>
        <v>0</v>
      </c>
      <c r="E233" s="184" t="str">
        <f>+'PAI 2025 GPS rempl2)'!D231</f>
        <v>Producto</v>
      </c>
      <c r="F233" s="184" t="str">
        <f>+'PAI 2025 GPS rempl2)'!E231</f>
        <v>141.2</v>
      </c>
      <c r="G233" s="184" t="str">
        <f>+'PAI 2025 GPS rempl2)'!F231</f>
        <v>N/A</v>
      </c>
      <c r="H233" s="184" t="str">
        <f>VLOOKUP(A233,'Plantilla publicacion'!$A$3:$F$490,6,0)</f>
        <v>60-Fortalecer el Sistema Integral de Gestión Institucional en el marco del Modelo Integrado de Planeación y gestión para mejorar la prestación del servicio.</v>
      </c>
      <c r="I233" s="184" t="str">
        <f>VLOOKUP(F233,'Plantilla publicacion'!$A$3:$N$490,14,0)</f>
        <v>106-Cumplimiento de productos del PAI asociados a Fortalecer el Sistema Integral de Gestión Institucional para mejorar la prestación del servicio.</v>
      </c>
      <c r="J233" s="184" t="str">
        <f>VLOOKUP(F233,'Plantilla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3" s="184" t="str">
        <f>+'PAI 2025 GPS rempl2)'!J231</f>
        <v xml:space="preserve">PND - 5-31-5-b- Convergencia regional - Entidades públicas territoriales y nacionales fortalecidas </v>
      </c>
      <c r="L233" s="184" t="str">
        <f>+'PAI 2025 GPS rempl2)'!K231</f>
        <v>No</v>
      </c>
      <c r="M233" s="184" t="str">
        <f>+'PAI 2025 GPS rempl2)'!L231</f>
        <v>FUNCIONAMIENTO</v>
      </c>
      <c r="N233" s="184" t="str">
        <f>VLOOKUP(A233,'Plantilla publicacion'!$A$2:$E$491,5,0)</f>
        <v>Política Gestión Documental _DIMENSIÓN Información y Comunicación</v>
      </c>
      <c r="O233" s="184" t="str">
        <f>IF(E233="Producto",VLOOKUP(F233,'Plantilla publicacion'!$A$3:$Q$490,16,0),"N/A")</f>
        <v>PES_20230204 / PEI_26 / DECRETO 612</v>
      </c>
      <c r="P233" s="184" t="str">
        <f>+'PAI 2025 GPS rempl2)'!O231</f>
        <v>Plan Institucional de Archivos publicado y ejecutado (Plan ejecutado con seguimiento / Link de publicación)</v>
      </c>
      <c r="Q233" s="184">
        <f>+'PAI 2025 GPS rempl2)'!P231</f>
        <v>30</v>
      </c>
      <c r="R233" s="184">
        <f>+'PAI 2025 GPS rempl2)'!Q231</f>
        <v>100</v>
      </c>
      <c r="S233" s="184" t="str">
        <f>+'PAI 2025 GPS rempl2)'!R231</f>
        <v>Porcentual</v>
      </c>
      <c r="T233" s="184" t="str">
        <f>+'PAI 2025 GPS rempl2)'!S231</f>
        <v>% de Plan Institucional de Archivos publicado y ejecutado / 100% de Plan Institucional de Archivos a publicar y ejecutar</v>
      </c>
      <c r="U233" s="185">
        <f>+'PAI 2025 GPS rempl2)'!T231</f>
        <v>45671</v>
      </c>
      <c r="V233" s="185">
        <f>+'PAI 2025 GPS rempl2)'!U231</f>
        <v>46010</v>
      </c>
      <c r="W233" s="184" t="str">
        <f>+'PAI 2025 GPS rempl2)'!V231</f>
        <v>141-GRUPO DE TRABAJO DE GESTIÓN DOCUMENTAL Y ARCHIVO</v>
      </c>
    </row>
    <row r="234" spans="1:23 16384:16384" s="317" customFormat="1" ht="58.5" customHeight="1" x14ac:dyDescent="0.25">
      <c r="A234" s="314" t="s">
        <v>1416</v>
      </c>
      <c r="B234" s="315" t="str">
        <f>VLOOKUP(A234,'Dimensión 5 - Información y com'!$B$10:$B$35,1,0)</f>
        <v>141.2.1</v>
      </c>
      <c r="C234" s="315" t="str">
        <f>+'PAI 2025 GPS rempl2)'!B232</f>
        <v>141-GRUPO DE TRABAJO DE GESTIÓN DOCUMENTAL Y ARCHIVO</v>
      </c>
      <c r="D234" s="315">
        <f>+'PAI 2025 GPS rempl2)'!C232</f>
        <v>0</v>
      </c>
      <c r="E234" s="315" t="str">
        <f>+'PAI 2025 GPS rempl2)'!D232</f>
        <v>Actividad propia</v>
      </c>
      <c r="F234" s="315" t="str">
        <f>+'PAI 2025 GPS rempl2)'!E232</f>
        <v>141.2.1</v>
      </c>
      <c r="G234" s="315" t="str">
        <f>+'PAI 2025 GPS rempl2)'!F232</f>
        <v>N/A</v>
      </c>
      <c r="H234" s="315">
        <f>VLOOKUP(A234,'Plantilla publicacion'!$A$3:$F$490,6,0)</f>
        <v>0</v>
      </c>
      <c r="I234" s="315">
        <f>VLOOKUP(F234,'Plantilla publicacion'!$A$3:$N$490,14,0)</f>
        <v>0</v>
      </c>
      <c r="J234" s="315">
        <f>VLOOKUP(F234,'Plantilla publicacion'!$A$3:$P$490,15,0)</f>
        <v>0</v>
      </c>
      <c r="K234" s="315" t="str">
        <f>+'PAI 2025 GPS rempl2)'!J232</f>
        <v>N/A</v>
      </c>
      <c r="L234" s="315" t="str">
        <f>+'PAI 2025 GPS rempl2)'!K232</f>
        <v>N/A</v>
      </c>
      <c r="M234" s="315" t="str">
        <f>+'PAI 2025 GPS rempl2)'!L232</f>
        <v>N/A</v>
      </c>
      <c r="N234" s="315" t="str">
        <f t="shared" ref="N234:N241" si="37">+N233</f>
        <v>Política Gestión Documental _DIMENSIÓN Información y Comunicación</v>
      </c>
      <c r="O234" s="315" t="str">
        <f>IF(E234="Producto",VLOOKUP(F234,'Plantilla publicacion'!$A$3:$Q$490,16,0),"N/A")</f>
        <v>N/A</v>
      </c>
      <c r="P234" s="315" t="str">
        <f>+'PAI 2025 GPS rempl2)'!O232</f>
        <v>Actualizar y publicar el Plan Institucional de Archivo 2025 (Documento del Plan Institucional de Archivos, actualizado).)</v>
      </c>
      <c r="Q234" s="315">
        <f>+'PAI 2025 GPS rempl2)'!P232</f>
        <v>30</v>
      </c>
      <c r="R234" s="315">
        <f>+'PAI 2025 GPS rempl2)'!Q232</f>
        <v>1</v>
      </c>
      <c r="S234" s="315" t="str">
        <f>+'PAI 2025 GPS rempl2)'!R232</f>
        <v>Númerica</v>
      </c>
      <c r="T234" s="316" t="str">
        <f>+'PAI 2025 GPS rempl2)'!S232</f>
        <v># de Documento del Plan Institucional de Archivos actualizados / 1 Documento del Plan Institucional de Archivos a actualizar</v>
      </c>
      <c r="U234" s="316">
        <f>+'PAI 2025 GPS rempl2)'!T232</f>
        <v>45671</v>
      </c>
      <c r="V234" s="315">
        <f>+'PAI 2025 GPS rempl2)'!U232</f>
        <v>45688</v>
      </c>
      <c r="W234" s="317" t="str">
        <f>+'PAI 2025 GPS rempl2)'!V232</f>
        <v>141-GRUPO DE TRABAJO DE GESTIÓN DOCUMENTAL Y ARCHIVO</v>
      </c>
      <c r="XFD234" s="314"/>
    </row>
    <row r="235" spans="1:23 16384:16384" s="317" customFormat="1" ht="58.5" customHeight="1" x14ac:dyDescent="0.25">
      <c r="A235" s="196" t="s">
        <v>1418</v>
      </c>
      <c r="B235" s="314" t="str">
        <f>VLOOKUP(A235,'Dimensión 5 - Información y com'!$B$10:$B$35,1,0)</f>
        <v>141.2.2</v>
      </c>
      <c r="C235" s="315" t="str">
        <f>+'PAI 2025 GPS rempl2)'!B233</f>
        <v>141-GRUPO DE TRABAJO DE GESTIÓN DOCUMENTAL Y ARCHIVO</v>
      </c>
      <c r="D235" s="315">
        <f>+'PAI 2025 GPS rempl2)'!C233</f>
        <v>0</v>
      </c>
      <c r="E235" s="315" t="str">
        <f>+'PAI 2025 GPS rempl2)'!D233</f>
        <v>Actividad propia</v>
      </c>
      <c r="F235" s="315" t="str">
        <f>+'PAI 2025 GPS rempl2)'!E233</f>
        <v>141.2.2</v>
      </c>
      <c r="G235" s="315" t="str">
        <f>+'PAI 2025 GPS rempl2)'!F233</f>
        <v>N/A</v>
      </c>
      <c r="H235" s="315">
        <f>VLOOKUP(A235,'Plantilla publicacion'!$A$3:$F$490,6,0)</f>
        <v>0</v>
      </c>
      <c r="I235" s="315">
        <f>VLOOKUP(F235,'Plantilla publicacion'!$A$3:$N$490,14,0)</f>
        <v>0</v>
      </c>
      <c r="J235" s="315">
        <f>VLOOKUP(F235,'Plantilla publicacion'!$A$3:$P$490,15,0)</f>
        <v>0</v>
      </c>
      <c r="K235" s="315" t="str">
        <f>+'PAI 2025 GPS rempl2)'!J233</f>
        <v>N/A</v>
      </c>
      <c r="L235" s="315" t="str">
        <f>+'PAI 2025 GPS rempl2)'!K233</f>
        <v>N/A</v>
      </c>
      <c r="M235" s="315" t="str">
        <f>+'PAI 2025 GPS rempl2)'!L233</f>
        <v>N/A</v>
      </c>
      <c r="N235" s="315" t="str">
        <f t="shared" si="37"/>
        <v>Política Gestión Documental _DIMENSIÓN Información y Comunicación</v>
      </c>
      <c r="O235" s="315" t="str">
        <f>IF(E235="Producto",VLOOKUP(F235,'Plantilla publicacion'!$A$3:$Q$490,16,0),"N/A")</f>
        <v>N/A</v>
      </c>
      <c r="P235" s="315" t="str">
        <f>+'PAI 2025 GPS rempl2)'!O233</f>
        <v>Formular el plan institucional de Archivo (Documento de Plan de Trabajo para el seguimiento de la ejecución)</v>
      </c>
      <c r="Q235" s="315">
        <f>+'PAI 2025 GPS rempl2)'!P233</f>
        <v>30</v>
      </c>
      <c r="R235" s="315">
        <f>+'PAI 2025 GPS rempl2)'!Q233</f>
        <v>1</v>
      </c>
      <c r="S235" s="315" t="str">
        <f>+'PAI 2025 GPS rempl2)'!R233</f>
        <v>Númerica</v>
      </c>
      <c r="T235" s="315" t="str">
        <f>+'PAI 2025 GPS rempl2)'!S233</f>
        <v># de Plan Institucional de Archivos formulado / 1 Plan Institucional de Archivos a formular</v>
      </c>
      <c r="U235" s="316">
        <f>+'PAI 2025 GPS rempl2)'!T233</f>
        <v>45671</v>
      </c>
      <c r="V235" s="316">
        <f>+'PAI 2025 GPS rempl2)'!U233</f>
        <v>45688</v>
      </c>
      <c r="W235" s="315" t="str">
        <f>+'PAI 2025 GPS rempl2)'!V233</f>
        <v>141-GRUPO DE TRABAJO DE GESTIÓN DOCUMENTAL Y ARCHIVO</v>
      </c>
    </row>
    <row r="236" spans="1:23 16384:16384" s="317" customFormat="1" ht="58.5" customHeight="1" x14ac:dyDescent="0.25">
      <c r="A236" s="196" t="s">
        <v>1420</v>
      </c>
      <c r="B236" s="314" t="str">
        <f>VLOOKUP(A236,'Dimensión 5 - Información y com'!$B$10:$B$35,1,0)</f>
        <v>141.2.3</v>
      </c>
      <c r="C236" s="315" t="str">
        <f>+'PAI 2025 GPS rempl2)'!B234</f>
        <v>141-GRUPO DE TRABAJO DE GESTIÓN DOCUMENTAL Y ARCHIVO</v>
      </c>
      <c r="D236" s="315">
        <f>+'PAI 2025 GPS rempl2)'!C234</f>
        <v>0</v>
      </c>
      <c r="E236" s="315" t="str">
        <f>+'PAI 2025 GPS rempl2)'!D234</f>
        <v>Actividad propia</v>
      </c>
      <c r="F236" s="315" t="str">
        <f>+'PAI 2025 GPS rempl2)'!E234</f>
        <v>141.2.3</v>
      </c>
      <c r="G236" s="315" t="str">
        <f>+'PAI 2025 GPS rempl2)'!F234</f>
        <v>N/A</v>
      </c>
      <c r="H236" s="315">
        <f>VLOOKUP(A236,'Plantilla publicacion'!$A$3:$F$490,6,0)</f>
        <v>0</v>
      </c>
      <c r="I236" s="315">
        <f>VLOOKUP(F236,'Plantilla publicacion'!$A$3:$N$490,14,0)</f>
        <v>0</v>
      </c>
      <c r="J236" s="315">
        <f>VLOOKUP(F236,'Plantilla publicacion'!$A$3:$P$490,15,0)</f>
        <v>0</v>
      </c>
      <c r="K236" s="315" t="str">
        <f>+'PAI 2025 GPS rempl2)'!J234</f>
        <v>N/A</v>
      </c>
      <c r="L236" s="315" t="str">
        <f>+'PAI 2025 GPS rempl2)'!K234</f>
        <v>N/A</v>
      </c>
      <c r="M236" s="315" t="str">
        <f>+'PAI 2025 GPS rempl2)'!L234</f>
        <v>N/A</v>
      </c>
      <c r="N236" s="315" t="str">
        <f t="shared" si="37"/>
        <v>Política Gestión Documental _DIMENSIÓN Información y Comunicación</v>
      </c>
      <c r="O236" s="315" t="str">
        <f>IF(E236="Producto",VLOOKUP(F236,'Plantilla publicacion'!$A$3:$Q$490,16,0),"N/A")</f>
        <v>N/A</v>
      </c>
      <c r="P236" s="315" t="str">
        <f>+'PAI 2025 GPS rempl2)'!O234</f>
        <v>Ejecutar el Plan de Trabajo del Plan Institucional de Archivos 2025 (informes de avance de ejecución del plan de trabajo)</v>
      </c>
      <c r="Q236" s="315">
        <f>+'PAI 2025 GPS rempl2)'!P234</f>
        <v>40</v>
      </c>
      <c r="R236" s="315">
        <f>+'PAI 2025 GPS rempl2)'!Q234</f>
        <v>100</v>
      </c>
      <c r="S236" s="315" t="str">
        <f>+'PAI 2025 GPS rempl2)'!R234</f>
        <v>Porcentual</v>
      </c>
      <c r="T236" s="315" t="str">
        <f>+'PAI 2025 GPS rempl2)'!S234</f>
        <v>% de Plan Institucional de Archivos ejecutado / 100% de Plan Institucional de Archivos a ejecutar</v>
      </c>
      <c r="U236" s="316">
        <f>+'PAI 2025 GPS rempl2)'!T234</f>
        <v>45691</v>
      </c>
      <c r="V236" s="316">
        <f>+'PAI 2025 GPS rempl2)'!U234</f>
        <v>46010</v>
      </c>
      <c r="W236" s="315" t="str">
        <f>+'PAI 2025 GPS rempl2)'!V234</f>
        <v>141-GRUPO DE TRABAJO DE GESTIÓN DOCUMENTAL Y ARCHIVO</v>
      </c>
    </row>
    <row r="237" spans="1:23 16384:16384" ht="58.5" customHeight="1" x14ac:dyDescent="0.25">
      <c r="A237" s="196" t="s">
        <v>1422</v>
      </c>
      <c r="B237" s="186" t="str">
        <f>VLOOKUP(A237,'Dimensión 5 - Información y com'!$B$10:$B$35,1,0)</f>
        <v>141.3</v>
      </c>
      <c r="C237" s="184" t="str">
        <f>+'PAI 2025 GPS rempl2)'!B235</f>
        <v>141-GRUPO DE TRABAJO DE GESTIÓN DOCUMENTAL Y ARCHIVO</v>
      </c>
      <c r="D237" s="184">
        <f>+'PAI 2025 GPS rempl2)'!C235</f>
        <v>0</v>
      </c>
      <c r="E237" s="184" t="str">
        <f>+'PAI 2025 GPS rempl2)'!D235</f>
        <v>Producto</v>
      </c>
      <c r="F237" s="184" t="str">
        <f>+'PAI 2025 GPS rempl2)'!E235</f>
        <v>141.3</v>
      </c>
      <c r="G237" s="184" t="str">
        <f>+'PAI 2025 GPS rempl2)'!F235</f>
        <v>Operativo</v>
      </c>
      <c r="H237" s="184" t="str">
        <f>VLOOKUP(A237,'Plantilla publicacion'!$A$3:$F$490,6,0)</f>
        <v>81-Mejorar la oportunidad en la atención de trámites y servicios.</v>
      </c>
      <c r="I237" s="184" t="str">
        <f>VLOOKUP(F237,'Plantilla publicacion'!$A$3:$N$490,14,0)</f>
        <v>138-Avance promedio de cumplimiento de productos asociados a mejorar la oportunidad en la atención de trámites y servicios.</v>
      </c>
      <c r="J237" s="184" t="str">
        <f>VLOOKUP(F237,'Plantilla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37" s="184" t="str">
        <f>+'PAI 2025 GPS rempl2)'!J235</f>
        <v xml:space="preserve">PND - 5-31-5-b- Convergencia regional - Entidades públicas territoriales y nacionales fortalecidas </v>
      </c>
      <c r="L237" s="184" t="str">
        <f>+'PAI 2025 GPS rempl2)'!K235</f>
        <v>No</v>
      </c>
      <c r="M237" s="184" t="str">
        <f>+'PAI 2025 GPS rempl2)'!L235</f>
        <v>C-3599-0200-0005-53105b</v>
      </c>
      <c r="N237" s="184" t="str">
        <f>VLOOKUP(A237,'Plantilla publicacion'!$A$2:$E$491,5,0)</f>
        <v>Política Gestión Documental _DIMENSIÓN Información y Comunicación</v>
      </c>
      <c r="O237" s="184">
        <f>IF(E237="Producto",VLOOKUP(F237,'Plantilla publicacion'!$A$3:$Q$490,16,0),"N/A")</f>
        <v>0</v>
      </c>
      <c r="P237" s="184" t="str">
        <f>+'PAI 2025 GPS rempl2)'!O235</f>
        <v>Servicios complementarios de gestión documental con radicados de entrada, traslados y salidas, realizados.(Informe anual de servicios complementarios de gestión documental)</v>
      </c>
      <c r="Q237" s="184">
        <f>+'PAI 2025 GPS rempl2)'!P235</f>
        <v>40</v>
      </c>
      <c r="R237" s="184">
        <f>+'PAI 2025 GPS rempl2)'!Q235</f>
        <v>3357800</v>
      </c>
      <c r="S237" s="184" t="str">
        <f>+'PAI 2025 GPS rempl2)'!R235</f>
        <v>Númerica</v>
      </c>
      <c r="T237" s="184" t="str">
        <f>+'PAI 2025 GPS rempl2)'!S235</f>
        <v># de Servicios complementarios de gestión documental realizados / 3357800 Servicios complementarios de gestión documental a realizar</v>
      </c>
      <c r="U237" s="185">
        <f>+'PAI 2025 GPS rempl2)'!T235</f>
        <v>45659</v>
      </c>
      <c r="V237" s="185">
        <f>+'PAI 2025 GPS rempl2)'!U235</f>
        <v>46022</v>
      </c>
      <c r="W237" s="184" t="str">
        <f>+'PAI 2025 GPS rempl2)'!V235</f>
        <v>141-GRUPO DE TRABAJO DE GESTIÓN DOCUMENTAL Y ARCHIVO</v>
      </c>
    </row>
    <row r="238" spans="1:23 16384:16384" s="317" customFormat="1" ht="58.5" customHeight="1" x14ac:dyDescent="0.25">
      <c r="A238" s="314" t="s">
        <v>1424</v>
      </c>
      <c r="B238" s="315" t="str">
        <f>VLOOKUP(A238,'Dimensión 5 - Información y com'!$B$10:$B$35,1,0)</f>
        <v>141.3.1</v>
      </c>
      <c r="C238" s="315" t="str">
        <f>+'PAI 2025 GPS rempl2)'!B236</f>
        <v>141-GRUPO DE TRABAJO DE GESTIÓN DOCUMENTAL Y ARCHIVO</v>
      </c>
      <c r="D238" s="315">
        <f>+'PAI 2025 GPS rempl2)'!C236</f>
        <v>0</v>
      </c>
      <c r="E238" s="315" t="str">
        <f>+'PAI 2025 GPS rempl2)'!D236</f>
        <v>Actividad propia</v>
      </c>
      <c r="F238" s="315" t="str">
        <f>+'PAI 2025 GPS rempl2)'!E236</f>
        <v>141.3.1</v>
      </c>
      <c r="G238" s="315" t="str">
        <f>+'PAI 2025 GPS rempl2)'!F236</f>
        <v>N/A</v>
      </c>
      <c r="H238" s="315">
        <f>VLOOKUP(A238,'Plantilla publicacion'!$A$3:$F$490,6,0)</f>
        <v>0</v>
      </c>
      <c r="I238" s="315">
        <f>VLOOKUP(F238,'Plantilla publicacion'!$A$3:$N$490,14,0)</f>
        <v>0</v>
      </c>
      <c r="J238" s="315">
        <f>VLOOKUP(F238,'Plantilla publicacion'!$A$3:$P$490,15,0)</f>
        <v>0</v>
      </c>
      <c r="K238" s="315" t="str">
        <f>+'PAI 2025 GPS rempl2)'!J236</f>
        <v>N/A</v>
      </c>
      <c r="L238" s="315" t="str">
        <f>+'PAI 2025 GPS rempl2)'!K236</f>
        <v>N/A</v>
      </c>
      <c r="M238" s="315" t="str">
        <f>+'PAI 2025 GPS rempl2)'!L236</f>
        <v>N/A</v>
      </c>
      <c r="N238" s="315" t="str">
        <f t="shared" si="37"/>
        <v>Política Gestión Documental _DIMENSIÓN Información y Comunicación</v>
      </c>
      <c r="O238" s="315" t="str">
        <f>IF(E238="Producto",VLOOKUP(F238,'Plantilla publicacion'!$A$3:$Q$490,16,0),"N/A")</f>
        <v>N/A</v>
      </c>
      <c r="P238" s="315" t="str">
        <f>+'PAI 2025 GPS rempl2)'!O236</f>
        <v>Realizar los servicios complementarios de gestión a los documentos internos y externos radicados en la entidad (Informes de servicios complementarios de gestión documental)</v>
      </c>
      <c r="Q238" s="315">
        <f>+'PAI 2025 GPS rempl2)'!P236</f>
        <v>100</v>
      </c>
      <c r="R238" s="315">
        <f>+'PAI 2025 GPS rempl2)'!Q236</f>
        <v>3357800</v>
      </c>
      <c r="S238" s="315" t="str">
        <f>+'PAI 2025 GPS rempl2)'!R236</f>
        <v>Númerica</v>
      </c>
      <c r="T238" s="316" t="str">
        <f>+'PAI 2025 GPS rempl2)'!S236</f>
        <v># de Servicios complementarios de gestión documental realizados / 3357800 Servicios complementarios de gestión documental a realizar</v>
      </c>
      <c r="U238" s="316">
        <f>+'PAI 2025 GPS rempl2)'!T236</f>
        <v>45659</v>
      </c>
      <c r="V238" s="315">
        <f>+'PAI 2025 GPS rempl2)'!U236</f>
        <v>46022</v>
      </c>
      <c r="W238" s="317" t="str">
        <f>+'PAI 2025 GPS rempl2)'!V236</f>
        <v>141-GRUPO DE TRABAJO DE GESTIÓN DOCUMENTAL Y ARCHIVO</v>
      </c>
      <c r="XFD238" s="314"/>
    </row>
    <row r="239" spans="1:23 16384:16384" ht="58.5" customHeight="1" x14ac:dyDescent="0.25">
      <c r="A239" s="196" t="s">
        <v>698</v>
      </c>
      <c r="B239" s="186" t="str">
        <f>VLOOKUP(A239,'Dimensión 2 - Direccionamiento'!$B$9:$B$31,1,0)</f>
        <v>105.1</v>
      </c>
      <c r="C239" s="184" t="str">
        <f>+'PAI 2025 GPS rempl2)'!B237</f>
        <v>105-GRUPO DE TRABAJO DE CONTRATACIÓN</v>
      </c>
      <c r="D239" s="184">
        <f>+'PAI 2025 GPS rempl2)'!C237</f>
        <v>1</v>
      </c>
      <c r="E239" s="184" t="str">
        <f>+'PAI 2025 GPS rempl2)'!D237</f>
        <v>Producto</v>
      </c>
      <c r="F239" s="184" t="str">
        <f>+'PAI 2025 GPS rempl2)'!E237</f>
        <v>105.1</v>
      </c>
      <c r="G239" s="184" t="str">
        <f>+'PAI 2025 GPS rempl2)'!F237</f>
        <v>Operativo SI</v>
      </c>
      <c r="H239" s="184" t="str">
        <f>VLOOKUP(A239,'Plantilla publicacion'!$A$3:$F$490,6,0)</f>
        <v>60-Fortalecer el Sistema Integral de Gestión Institucional en el marco del Modelo Integrado de Planeación y gestión para mejorar la prestación del servicio.</v>
      </c>
      <c r="I239" s="184" t="str">
        <f>VLOOKUP(F239,'Plantilla publicacion'!$A$3:$N$490,14,0)</f>
        <v>106-Cumplimiento de productos del PAI asociados a Fortalecer el Sistema Integral de Gestión Institucional para mejorar la prestación del servicio.</v>
      </c>
      <c r="J239" s="184" t="str">
        <f>VLOOKUP(F239,'Plantilla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9" s="184" t="str">
        <f>+'PAI 2025 GPS rempl2)'!J237</f>
        <v xml:space="preserve">PND - 5-31-5-b- Convergencia regional - Entidades públicas territoriales y nacionales fortalecidas </v>
      </c>
      <c r="L239" s="184" t="str">
        <f>+'PAI 2025 GPS rempl2)'!K237</f>
        <v>Si</v>
      </c>
      <c r="M239" s="184" t="str">
        <f>+'PAI 2025 GPS rempl2)'!L237</f>
        <v>N/A</v>
      </c>
      <c r="N239" s="184" t="str">
        <f>VLOOKUP(A239,'Plantilla publicacion'!$A$2:$E$491,5,0)</f>
        <v>Política Compras y contratación pública _DIMENSIÓN Direccionamiento Estratégico y Planeación</v>
      </c>
      <c r="O239" s="184">
        <f>IF(E239="Producto",VLOOKUP(F239,'Plantilla publicacion'!$A$3:$Q$490,16,0),"N/A")</f>
        <v>0</v>
      </c>
      <c r="P239" s="184" t="str">
        <f>+'PAI 2025 GPS rempl2)'!O237</f>
        <v>Diagnóstico de necesidades que permita realizar el seguimiento del ciclo de contratación, elaborado  (Documento diagnostico )</v>
      </c>
      <c r="Q239" s="184">
        <f>+'PAI 2025 GPS rempl2)'!P237</f>
        <v>100</v>
      </c>
      <c r="R239" s="184">
        <f>+'PAI 2025 GPS rempl2)'!Q237</f>
        <v>1</v>
      </c>
      <c r="S239" s="184" t="str">
        <f>+'PAI 2025 GPS rempl2)'!R237</f>
        <v>Númerica</v>
      </c>
      <c r="T239" s="184" t="str">
        <f>+'PAI 2025 GPS rempl2)'!S237</f>
        <v># de Documento elaborado / 1 Documentos programados</v>
      </c>
      <c r="U239" s="185">
        <f>+'PAI 2025 GPS rempl2)'!T237</f>
        <v>45839</v>
      </c>
      <c r="V239" s="185">
        <f>+'PAI 2025 GPS rempl2)'!U237</f>
        <v>45989</v>
      </c>
      <c r="W239" s="184" t="str">
        <f>+'PAI 2025 GPS rempl2)'!V237</f>
        <v>105-GRUPO DE TRABAJO DE CONTRATACIÓN;
20-OFICINA DE TECNOLOGÍA E INFORMÁTICA</v>
      </c>
    </row>
    <row r="240" spans="1:23 16384:16384" s="317" customFormat="1" ht="58.5" customHeight="1" x14ac:dyDescent="0.25">
      <c r="A240" s="196" t="s">
        <v>702</v>
      </c>
      <c r="B240" s="314" t="str">
        <f>VLOOKUP(A240,'Dimensión 2 - Direccionamiento'!$B$9:$B$31,1,0)</f>
        <v>105.1.1</v>
      </c>
      <c r="C240" s="315" t="str">
        <f>+'PAI 2025 GPS rempl2)'!B238</f>
        <v>105-GRUPO DE TRABAJO DE CONTRATACIÓN</v>
      </c>
      <c r="D240" s="315">
        <f>+'PAI 2025 GPS rempl2)'!C238</f>
        <v>1</v>
      </c>
      <c r="E240" s="315" t="str">
        <f>+'PAI 2025 GPS rempl2)'!D238</f>
        <v>Actividad propia</v>
      </c>
      <c r="F240" s="315" t="str">
        <f>+'PAI 2025 GPS rempl2)'!E238</f>
        <v>105.1.1</v>
      </c>
      <c r="G240" s="315" t="str">
        <f>+'PAI 2025 GPS rempl2)'!F238</f>
        <v>N/A</v>
      </c>
      <c r="H240" s="315">
        <f>VLOOKUP(A240,'Plantilla publicacion'!$A$3:$F$490,6,0)</f>
        <v>0</v>
      </c>
      <c r="I240" s="315">
        <f>VLOOKUP(F240,'Plantilla publicacion'!$A$3:$N$490,14,0)</f>
        <v>0</v>
      </c>
      <c r="J240" s="315">
        <f>VLOOKUP(F240,'Plantilla publicacion'!$A$3:$P$490,15,0)</f>
        <v>0</v>
      </c>
      <c r="K240" s="315" t="str">
        <f>+'PAI 2025 GPS rempl2)'!J238</f>
        <v>N/A</v>
      </c>
      <c r="L240" s="315" t="str">
        <f>+'PAI 2025 GPS rempl2)'!K238</f>
        <v>N/A</v>
      </c>
      <c r="M240" s="315" t="str">
        <f>+'PAI 2025 GPS rempl2)'!L238</f>
        <v>N/A</v>
      </c>
      <c r="N240" s="315" t="str">
        <f t="shared" si="37"/>
        <v>Política Compras y contratación pública _DIMENSIÓN Direccionamiento Estratégico y Planeación</v>
      </c>
      <c r="O240" s="315" t="str">
        <f>IF(E240="Producto",VLOOKUP(F240,'Plantilla publicacion'!$A$3:$Q$490,16,0),"N/A")</f>
        <v>N/A</v>
      </c>
      <c r="P240" s="315" t="str">
        <f>+'PAI 2025 GPS rempl2)'!O238</f>
        <v>Identificar las necesidades de  ajuste a herramientas tecnológicas para el seguimiento del ciclo  de contratción (Documento con las necesidades identificadas)</v>
      </c>
      <c r="Q240" s="315">
        <f>+'PAI 2025 GPS rempl2)'!P238</f>
        <v>100</v>
      </c>
      <c r="R240" s="315">
        <f>+'PAI 2025 GPS rempl2)'!Q238</f>
        <v>1</v>
      </c>
      <c r="S240" s="315" t="str">
        <f>+'PAI 2025 GPS rempl2)'!R238</f>
        <v>Númerica</v>
      </c>
      <c r="T240" s="315" t="str">
        <f>+'PAI 2025 GPS rempl2)'!S238</f>
        <v># de Documento elaborado / 1 Documento previsto a elaborar</v>
      </c>
      <c r="U240" s="316">
        <f>+'PAI 2025 GPS rempl2)'!T238</f>
        <v>45839</v>
      </c>
      <c r="V240" s="316">
        <f>+'PAI 2025 GPS rempl2)'!U238</f>
        <v>45930</v>
      </c>
      <c r="W240" s="315" t="str">
        <f>+'PAI 2025 GPS rempl2)'!V238</f>
        <v>105-GRUPO DE TRABAJO DE CONTRATACIÓN;
20-OFICINA DE TECNOLOGÍA E INFORMÁTICA</v>
      </c>
    </row>
    <row r="241" spans="1:23 16384:16384" s="317" customFormat="1" ht="58.5" customHeight="1" x14ac:dyDescent="0.25">
      <c r="A241" s="196" t="s">
        <v>704</v>
      </c>
      <c r="B241" s="314" t="str">
        <f>VLOOKUP(A241,'Dimensión 2 - Direccionamiento'!$B$9:$B$31,1,0)</f>
        <v>105.1.2</v>
      </c>
      <c r="C241" s="315" t="str">
        <f>+'PAI 2025 GPS rempl2)'!B239</f>
        <v>105-GRUPO DE TRABAJO DE CONTRATACIÓN</v>
      </c>
      <c r="D241" s="315">
        <f>+'PAI 2025 GPS rempl2)'!C239</f>
        <v>1</v>
      </c>
      <c r="E241" s="315" t="str">
        <f>+'PAI 2025 GPS rempl2)'!D239</f>
        <v>Actividad sin participación</v>
      </c>
      <c r="F241" s="315" t="str">
        <f>+'PAI 2025 GPS rempl2)'!E239</f>
        <v>105.1.2</v>
      </c>
      <c r="G241" s="315" t="str">
        <f>+'PAI 2025 GPS rempl2)'!F239</f>
        <v>N/A</v>
      </c>
      <c r="H241" s="315">
        <f>VLOOKUP(A241,'Plantilla publicacion'!$A$3:$F$490,6,0)</f>
        <v>0</v>
      </c>
      <c r="I241" s="315">
        <f>VLOOKUP(F241,'Plantilla publicacion'!$A$3:$N$490,14,0)</f>
        <v>0</v>
      </c>
      <c r="J241" s="315">
        <f>VLOOKUP(F241,'Plantilla publicacion'!$A$3:$P$490,15,0)</f>
        <v>0</v>
      </c>
      <c r="K241" s="315" t="str">
        <f>+'PAI 2025 GPS rempl2)'!J239</f>
        <v>N/A</v>
      </c>
      <c r="L241" s="315" t="str">
        <f>+'PAI 2025 GPS rempl2)'!K239</f>
        <v>N/A</v>
      </c>
      <c r="M241" s="315" t="str">
        <f>+'PAI 2025 GPS rempl2)'!L239</f>
        <v>N/A</v>
      </c>
      <c r="N241" s="315" t="str">
        <f t="shared" si="37"/>
        <v>Política Compras y contratación pública _DIMENSIÓN Direccionamiento Estratégico y Planeación</v>
      </c>
      <c r="O241" s="315" t="str">
        <f>IF(E241="Producto",VLOOKUP(F241,'Plantilla publicacion'!$A$3:$Q$490,16,0),"N/A")</f>
        <v>N/A</v>
      </c>
      <c r="P241" s="315" t="str">
        <f>+'PAI 2025 GPS rempl2)'!O239</f>
        <v>Emitir concepto de viabilidad técnica y presupuestal con base en las necesidades identificadas (Concepto diagnóstico entregado)</v>
      </c>
      <c r="Q241" s="315">
        <f>+'PAI 2025 GPS rempl2)'!P239</f>
        <v>0</v>
      </c>
      <c r="R241" s="315">
        <f>+'PAI 2025 GPS rempl2)'!Q239</f>
        <v>1</v>
      </c>
      <c r="S241" s="315" t="str">
        <f>+'PAI 2025 GPS rempl2)'!R239</f>
        <v>Númerica</v>
      </c>
      <c r="T241" s="315" t="str">
        <f>+'PAI 2025 GPS rempl2)'!S239</f>
        <v># de Concepto diagnóstico entregado / 1 Concepto diagnóstico prrevisto a entregar</v>
      </c>
      <c r="U241" s="316">
        <f>+'PAI 2025 GPS rempl2)'!T239</f>
        <v>45931</v>
      </c>
      <c r="V241" s="316">
        <f>+'PAI 2025 GPS rempl2)'!U239</f>
        <v>45989</v>
      </c>
      <c r="W241" s="315" t="str">
        <f>+'PAI 2025 GPS rempl2)'!V239</f>
        <v>20-OFICINA DE TECNOLOGÍA E INFORMÁTICA</v>
      </c>
    </row>
    <row r="242" spans="1:23 16384:16384" ht="58.5" customHeight="1" x14ac:dyDescent="0.25">
      <c r="A242" s="196" t="s">
        <v>1040</v>
      </c>
      <c r="B242" s="186" t="str">
        <f>VLOOKUP(A242,'Dimensión 3-Gestión con Valor'!$B$10:$B$379,1,0)</f>
        <v>4000.1</v>
      </c>
      <c r="C242" s="184" t="str">
        <f>+'PAI 2025 GPS rempl2)'!B240</f>
        <v>4000-DESPACHO DEL SUPERINTENDENTE DELEGADO PARA ASUNTOS JURISDICCIONALES</v>
      </c>
      <c r="D242" s="184">
        <f>+'PAI 2025 GPS rempl2)'!C240</f>
        <v>2</v>
      </c>
      <c r="E242" s="184" t="str">
        <f>+'PAI 2025 GPS rempl2)'!D240</f>
        <v>Producto</v>
      </c>
      <c r="F242" s="184" t="str">
        <f>+'PAI 2025 GPS rempl2)'!E240</f>
        <v>4000.1</v>
      </c>
      <c r="G242" s="184" t="str">
        <f>+'PAI 2025 GPS rempl2)'!F240</f>
        <v>Operativo SI</v>
      </c>
      <c r="H242" s="184" t="str">
        <f>VLOOKUP(A242,'Plantilla publicacion'!$A$3:$F$490,6,0)</f>
        <v>81-Mejorar la oportunidad en la atención de trámites y servicios.</v>
      </c>
      <c r="I242" s="184" t="str">
        <f>VLOOKUP(F242,'Plantilla publicacion'!$A$3:$N$490,14,0)</f>
        <v>138-Avance promedio de cumplimiento de productos asociados a mejorar la oportunidad en la atención de trámites y servicios.</v>
      </c>
      <c r="J242" s="184" t="str">
        <f>VLOOKUP(F242,'Plantilla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2" s="184" t="str">
        <f>+'PAI 2025 GPS rempl2)'!J240</f>
        <v>N/A</v>
      </c>
      <c r="L242" s="184" t="str">
        <f>+'PAI 2025 GPS rempl2)'!K240</f>
        <v>No</v>
      </c>
      <c r="M242" s="184" t="str">
        <f>+'PAI 2025 GPS rempl2)'!L240</f>
        <v>C-3503-0200-0011-40401c</v>
      </c>
      <c r="N242" s="184" t="str">
        <f>VLOOKUP(A242,'Plantilla publicacion'!$A$2:$E$491,5,0)</f>
        <v>Política Servicio al Ciudadano_DIMENSIÓN Gestión con Valores para Resultados</v>
      </c>
      <c r="O242" s="184">
        <f>IF(E242="Producto",VLOOKUP(F242,'Plantilla publicacion'!$A$3:$Q$490,16,0),"N/A")</f>
        <v>0</v>
      </c>
      <c r="P242" s="184" t="str">
        <f>+'PAI 2025 GPS rempl2)'!O240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Q242" s="184">
        <f>+'PAI 2025 GPS rempl2)'!P240</f>
        <v>16</v>
      </c>
      <c r="R242" s="184">
        <f>+'PAI 2025 GPS rempl2)'!Q240</f>
        <v>100</v>
      </c>
      <c r="S242" s="184" t="str">
        <f>+'PAI 2025 GPS rempl2)'!R240</f>
        <v>Númerica</v>
      </c>
      <c r="T242" s="184" t="str">
        <f>+'PAI 2025 GPS rempl2)'!S240</f>
        <v># de demandas gestionadas / 100 demandas a gestionar</v>
      </c>
      <c r="U242" s="185">
        <f>+'PAI 2025 GPS rempl2)'!T240</f>
        <v>45677</v>
      </c>
      <c r="V242" s="185">
        <f>+'PAI 2025 GPS rempl2)'!U240</f>
        <v>46003</v>
      </c>
      <c r="W242" s="184" t="str">
        <f>+'PAI 2025 GPS rempl2)'!V240</f>
        <v>4000-DESPACHO DEL SUPERINTENDENTE DELEGADO PARA ASUNTOS JURISDICCIONALES</v>
      </c>
    </row>
    <row r="243" spans="1:23 16384:16384" s="317" customFormat="1" ht="58.5" customHeight="1" x14ac:dyDescent="0.25">
      <c r="A243" s="314" t="s">
        <v>1042</v>
      </c>
      <c r="B243" s="315" t="str">
        <f>VLOOKUP(A243,'Dimensión 3-Gestión con Valor'!$B$10:$B$379,1,0)</f>
        <v>4000.1.1</v>
      </c>
      <c r="C243" s="315" t="str">
        <f>+'PAI 2025 GPS rempl2)'!B241</f>
        <v>4000-DESPACHO DEL SUPERINTENDENTE DELEGADO PARA ASUNTOS JURISDICCIONALES</v>
      </c>
      <c r="D243" s="315">
        <f>+'PAI 2025 GPS rempl2)'!C241</f>
        <v>2</v>
      </c>
      <c r="E243" s="315" t="str">
        <f>+'PAI 2025 GPS rempl2)'!D241</f>
        <v>Actividad propia</v>
      </c>
      <c r="F243" s="315" t="str">
        <f>+'PAI 2025 GPS rempl2)'!E241</f>
        <v>4000.1.1</v>
      </c>
      <c r="G243" s="315" t="str">
        <f>+'PAI 2025 GPS rempl2)'!F241</f>
        <v>N/A</v>
      </c>
      <c r="H243" s="315">
        <f>VLOOKUP(A243,'Plantilla publicacion'!$A$3:$F$490,6,0)</f>
        <v>0</v>
      </c>
      <c r="I243" s="315">
        <f>VLOOKUP(F243,'Plantilla publicacion'!$A$3:$N$490,14,0)</f>
        <v>0</v>
      </c>
      <c r="J243" s="315">
        <f>VLOOKUP(F243,'Plantilla publicacion'!$A$3:$P$490,15,0)</f>
        <v>0</v>
      </c>
      <c r="K243" s="315" t="str">
        <f>+'PAI 2025 GPS rempl2)'!J241</f>
        <v>N/A</v>
      </c>
      <c r="L243" s="315" t="str">
        <f>+'PAI 2025 GPS rempl2)'!K241</f>
        <v>N/A</v>
      </c>
      <c r="M243" s="315" t="str">
        <f>+'PAI 2025 GPS rempl2)'!L241</f>
        <v>N/A</v>
      </c>
      <c r="N243" s="315" t="str">
        <f>+N242</f>
        <v>Política Servicio al Ciudadano_DIMENSIÓN Gestión con Valores para Resultados</v>
      </c>
      <c r="O243" s="315" t="str">
        <f>IF(E243="Producto",VLOOKUP(F243,'Plantilla publicacion'!$A$3:$Q$490,16,0),"N/A")</f>
        <v>N/A</v>
      </c>
      <c r="P243" s="315" t="str">
        <f>+'PAI 2025 GPS rempl2)'!O241</f>
        <v>Finalizar acciones de competencia desleal y propiedad industrial que hayan sido admitidas a 31 de diciembre de 2024. (Listado mensual en Excel de autos o sentencias finalizados)</v>
      </c>
      <c r="Q243" s="315">
        <f>+'PAI 2025 GPS rempl2)'!P241</f>
        <v>100</v>
      </c>
      <c r="R243" s="315">
        <f>+'PAI 2025 GPS rempl2)'!Q241</f>
        <v>100</v>
      </c>
      <c r="S243" s="315" t="str">
        <f>+'PAI 2025 GPS rempl2)'!R241</f>
        <v>Númerica</v>
      </c>
      <c r="T243" s="316" t="str">
        <f>+'PAI 2025 GPS rempl2)'!S241</f>
        <v># de demandas gestionadas / 100 demandas a gestionar</v>
      </c>
      <c r="U243" s="316">
        <f>+'PAI 2025 GPS rempl2)'!T241</f>
        <v>45677</v>
      </c>
      <c r="V243" s="315">
        <f>+'PAI 2025 GPS rempl2)'!U241</f>
        <v>46003</v>
      </c>
      <c r="W243" s="317" t="str">
        <f>+'PAI 2025 GPS rempl2)'!V241</f>
        <v>4000-DESPACHO DEL SUPERINTENDENTE DELEGADO PARA ASUNTOS JURISDICCIONALES</v>
      </c>
      <c r="XFD243" s="314"/>
    </row>
    <row r="244" spans="1:23 16384:16384" ht="58.5" customHeight="1" x14ac:dyDescent="0.25">
      <c r="A244" s="196" t="s">
        <v>1043</v>
      </c>
      <c r="B244" s="186" t="str">
        <f>VLOOKUP(A244,'Dimensión 3-Gestión con Valor'!$B$10:$B$379,1,0)</f>
        <v>4000.2</v>
      </c>
      <c r="C244" s="184" t="str">
        <f>+'PAI 2025 GPS rempl2)'!B242</f>
        <v>4000-DESPACHO DEL SUPERINTENDENTE DELEGADO PARA ASUNTOS JURISDICCIONALES</v>
      </c>
      <c r="D244" s="184">
        <f>+'PAI 2025 GPS rempl2)'!C242</f>
        <v>2</v>
      </c>
      <c r="E244" s="184" t="str">
        <f>+'PAI 2025 GPS rempl2)'!D242</f>
        <v>Producto</v>
      </c>
      <c r="F244" s="184" t="str">
        <f>+'PAI 2025 GPS rempl2)'!E242</f>
        <v>4000.2</v>
      </c>
      <c r="G244" s="184" t="str">
        <f>+'PAI 2025 GPS rempl2)'!F242</f>
        <v>Operativo SI</v>
      </c>
      <c r="H244" s="184" t="str">
        <f>VLOOKUP(A244,'Plantilla publicacion'!$A$3:$F$490,6,0)</f>
        <v>81-Mejorar la oportunidad en la atención de trámites y servicios.</v>
      </c>
      <c r="I244" s="184" t="str">
        <f>VLOOKUP(F244,'Plantilla publicacion'!$A$3:$N$490,14,0)</f>
        <v>138-Avance promedio de cumplimiento de productos asociados a mejorar la oportunidad en la atención de trámites y servicios.</v>
      </c>
      <c r="J244" s="184" t="str">
        <f>VLOOKUP(F244,'Plantilla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4" s="184" t="str">
        <f>+'PAI 2025 GPS rempl2)'!J242</f>
        <v>N/A</v>
      </c>
      <c r="L244" s="184" t="str">
        <f>+'PAI 2025 GPS rempl2)'!K242</f>
        <v>No</v>
      </c>
      <c r="M244" s="184" t="str">
        <f>+'PAI 2025 GPS rempl2)'!L242</f>
        <v>C-3503-0200-0011-40401c</v>
      </c>
      <c r="N244" s="184" t="str">
        <f>VLOOKUP(A244,'Plantilla publicacion'!$A$2:$E$491,5,0)</f>
        <v>Política Servicio al Ciudadano_DIMENSIÓN Gestión con Valores para Resultados</v>
      </c>
      <c r="O244" s="184">
        <f>IF(E244="Producto",VLOOKUP(F244,'Plantilla publicacion'!$A$3:$Q$490,16,0),"N/A")</f>
        <v>0</v>
      </c>
      <c r="P244" s="184" t="str">
        <f>+'PAI 2025 GPS rempl2)'!O242</f>
        <v>Demandas de protección al consumidor, en fase de calificación, gestionadas. (Informe consolidado/ único entregable)..</v>
      </c>
      <c r="Q244" s="184">
        <f>+'PAI 2025 GPS rempl2)'!P242</f>
        <v>17</v>
      </c>
      <c r="R244" s="184">
        <f>+'PAI 2025 GPS rempl2)'!Q242</f>
        <v>42000</v>
      </c>
      <c r="S244" s="184" t="str">
        <f>+'PAI 2025 GPS rempl2)'!R242</f>
        <v>Númerica</v>
      </c>
      <c r="T244" s="184" t="str">
        <f>+'PAI 2025 GPS rempl2)'!S242</f>
        <v># de Acciones de protección al consumidor gestionadas / 42000 Acciones de protección al consumidor por gestionar</v>
      </c>
      <c r="U244" s="185">
        <f>+'PAI 2025 GPS rempl2)'!T242</f>
        <v>45677</v>
      </c>
      <c r="V244" s="185">
        <f>+'PAI 2025 GPS rempl2)'!U242</f>
        <v>46003</v>
      </c>
      <c r="W244" s="184" t="str">
        <f>+'PAI 2025 GPS rempl2)'!V242</f>
        <v>4000-DESPACHO DEL SUPERINTENDENTE DELEGADO PARA ASUNTOS JURISDICCIONALES</v>
      </c>
    </row>
    <row r="245" spans="1:23 16384:16384" s="317" customFormat="1" ht="58.5" customHeight="1" x14ac:dyDescent="0.25">
      <c r="A245" s="196" t="s">
        <v>1044</v>
      </c>
      <c r="B245" s="314" t="str">
        <f>VLOOKUP(A245,'Dimensión 3-Gestión con Valor'!$B$10:$B$379,1,0)</f>
        <v>4000.2.1</v>
      </c>
      <c r="C245" s="315" t="str">
        <f>+'PAI 2025 GPS rempl2)'!B243</f>
        <v>4000-DESPACHO DEL SUPERINTENDENTE DELEGADO PARA ASUNTOS JURISDICCIONALES</v>
      </c>
      <c r="D245" s="315">
        <f>+'PAI 2025 GPS rempl2)'!C243</f>
        <v>2</v>
      </c>
      <c r="E245" s="315" t="str">
        <f>+'PAI 2025 GPS rempl2)'!D243</f>
        <v>Actividad propia</v>
      </c>
      <c r="F245" s="315" t="str">
        <f>+'PAI 2025 GPS rempl2)'!E243</f>
        <v>4000.2.1</v>
      </c>
      <c r="G245" s="315" t="str">
        <f>+'PAI 2025 GPS rempl2)'!F243</f>
        <v>N/A</v>
      </c>
      <c r="H245" s="315">
        <f>VLOOKUP(A245,'Plantilla publicacion'!$A$3:$F$490,6,0)</f>
        <v>0</v>
      </c>
      <c r="I245" s="315">
        <f>VLOOKUP(F245,'Plantilla publicacion'!$A$3:$N$490,14,0)</f>
        <v>0</v>
      </c>
      <c r="J245" s="315">
        <f>VLOOKUP(F245,'Plantilla publicacion'!$A$3:$P$490,15,0)</f>
        <v>0</v>
      </c>
      <c r="K245" s="315" t="str">
        <f>+'PAI 2025 GPS rempl2)'!J243</f>
        <v>N/A</v>
      </c>
      <c r="L245" s="315" t="str">
        <f>+'PAI 2025 GPS rempl2)'!K243</f>
        <v>N/A</v>
      </c>
      <c r="M245" s="315" t="str">
        <f>+'PAI 2025 GPS rempl2)'!L243</f>
        <v>N/A</v>
      </c>
      <c r="N245" s="315" t="str">
        <f>+N244</f>
        <v>Política Servicio al Ciudadano_DIMENSIÓN Gestión con Valores para Resultados</v>
      </c>
      <c r="O245" s="315" t="str">
        <f>IF(E245="Producto",VLOOKUP(F245,'Plantilla publicacion'!$A$3:$Q$490,16,0),"N/A")</f>
        <v>N/A</v>
      </c>
      <c r="P245" s="315" t="str">
        <f>+'PAI 2025 GPS rempl2)'!O243</f>
        <v>Gestionar las demandas de protección al consumidor (Informe mensual consolidado/ único entregable)</v>
      </c>
      <c r="Q245" s="315">
        <f>+'PAI 2025 GPS rempl2)'!P243</f>
        <v>100</v>
      </c>
      <c r="R245" s="315">
        <f>+'PAI 2025 GPS rempl2)'!Q243</f>
        <v>42000</v>
      </c>
      <c r="S245" s="315" t="str">
        <f>+'PAI 2025 GPS rempl2)'!R243</f>
        <v>Númerica</v>
      </c>
      <c r="T245" s="315" t="str">
        <f>+'PAI 2025 GPS rempl2)'!S243</f>
        <v># de Acciones de protección al consumidor gestionadas / 42000 Acciones de protección al consumidor por gestionar</v>
      </c>
      <c r="U245" s="316">
        <f>+'PAI 2025 GPS rempl2)'!T243</f>
        <v>45677</v>
      </c>
      <c r="V245" s="316">
        <f>+'PAI 2025 GPS rempl2)'!U243</f>
        <v>46003</v>
      </c>
      <c r="W245" s="315" t="str">
        <f>+'PAI 2025 GPS rempl2)'!V243</f>
        <v>4000-DESPACHO DEL SUPERINTENDENTE DELEGADO PARA ASUNTOS JURISDICCIONALES</v>
      </c>
    </row>
    <row r="246" spans="1:23 16384:16384" ht="58.5" customHeight="1" x14ac:dyDescent="0.25">
      <c r="A246" s="196" t="s">
        <v>1045</v>
      </c>
      <c r="B246" s="186" t="str">
        <f>VLOOKUP(A246,'Dimensión 3-Gestión con Valor'!$B$10:$B$379,1,0)</f>
        <v>4000.3</v>
      </c>
      <c r="C246" s="184" t="str">
        <f>+'PAI 2025 GPS rempl2)'!B244</f>
        <v>4000-DESPACHO DEL SUPERINTENDENTE DELEGADO PARA ASUNTOS JURISDICCIONALES</v>
      </c>
      <c r="D246" s="184">
        <f>+'PAI 2025 GPS rempl2)'!C244</f>
        <v>2</v>
      </c>
      <c r="E246" s="184" t="str">
        <f>+'PAI 2025 GPS rempl2)'!D244</f>
        <v>Producto</v>
      </c>
      <c r="F246" s="184" t="str">
        <f>+'PAI 2025 GPS rempl2)'!E244</f>
        <v>4000.3</v>
      </c>
      <c r="G246" s="184" t="str">
        <f>+'PAI 2025 GPS rempl2)'!F244</f>
        <v>Operativo SI</v>
      </c>
      <c r="H246" s="184" t="str">
        <f>VLOOKUP(A246,'Plantilla publicacion'!$A$3:$F$490,6,0)</f>
        <v>81-Mejorar la oportunidad en la atención de trámites y servicios.</v>
      </c>
      <c r="I246" s="184" t="str">
        <f>VLOOKUP(F246,'Plantilla publicacion'!$A$3:$N$490,14,0)</f>
        <v>138-Avance promedio de cumplimiento de productos asociados a mejorar la oportunidad en la atención de trámites y servicios.</v>
      </c>
      <c r="J246" s="184" t="str">
        <f>VLOOKUP(F246,'Plantilla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6" s="184" t="str">
        <f>+'PAI 2025 GPS rempl2)'!J244</f>
        <v xml:space="preserve">PND - 5-31-5-b- Convergencia regional - Entidades públicas territoriales y nacionales fortalecidas </v>
      </c>
      <c r="L246" s="184" t="str">
        <f>+'PAI 2025 GPS rempl2)'!K244</f>
        <v>No</v>
      </c>
      <c r="M246" s="184" t="str">
        <f>+'PAI 2025 GPS rempl2)'!L244</f>
        <v>C-3503-0200-0011-40401c</v>
      </c>
      <c r="N246" s="184" t="str">
        <f>VLOOKUP(A246,'Plantilla publicacion'!$A$2:$E$491,5,0)</f>
        <v>Política Servicio al Ciudadano_DIMENSIÓN Gestión con Valores para Resultados</v>
      </c>
      <c r="O246" s="184">
        <f>IF(E246="Producto",VLOOKUP(F246,'Plantilla publicacion'!$A$3:$Q$490,16,0),"N/A")</f>
        <v>0</v>
      </c>
      <c r="P246" s="184" t="str">
        <f>+'PAI 2025 GPS rempl2)'!O244</f>
        <v>Niveles de congestión de los procesos admitidos y pendientes de decisión a 31 de diciembre de 2024, en materia de Protección al Consumidor, reducidos. (Informe final que liste los autos o sentencias admitidos, finalizados)</v>
      </c>
      <c r="Q246" s="184">
        <f>+'PAI 2025 GPS rempl2)'!P244</f>
        <v>17</v>
      </c>
      <c r="R246" s="184">
        <f>+'PAI 2025 GPS rempl2)'!Q244</f>
        <v>20000</v>
      </c>
      <c r="S246" s="184" t="str">
        <f>+'PAI 2025 GPS rempl2)'!R244</f>
        <v>Númerica</v>
      </c>
      <c r="T246" s="184" t="str">
        <f>+'PAI 2025 GPS rempl2)'!S244</f>
        <v># de procesos de protección al consumidor finalizados / 20000 Procesos de protección al consumidor a finalizar</v>
      </c>
      <c r="U246" s="185">
        <f>+'PAI 2025 GPS rempl2)'!T244</f>
        <v>45677</v>
      </c>
      <c r="V246" s="185">
        <f>+'PAI 2025 GPS rempl2)'!U244</f>
        <v>46003</v>
      </c>
      <c r="W246" s="184" t="str">
        <f>+'PAI 2025 GPS rempl2)'!V244</f>
        <v>4000-DESPACHO DEL SUPERINTENDENTE DELEGADO PARA ASUNTOS JURISDICCIONALES</v>
      </c>
    </row>
    <row r="247" spans="1:23 16384:16384" s="317" customFormat="1" ht="58.5" customHeight="1" x14ac:dyDescent="0.25">
      <c r="A247" s="196" t="s">
        <v>1047</v>
      </c>
      <c r="B247" s="314" t="str">
        <f>VLOOKUP(A247,'Dimensión 3-Gestión con Valor'!$B$10:$B$379,1,0)</f>
        <v>4000.3.1</v>
      </c>
      <c r="C247" s="315" t="str">
        <f>+'PAI 2025 GPS rempl2)'!B245</f>
        <v>4000-DESPACHO DEL SUPERINTENDENTE DELEGADO PARA ASUNTOS JURISDICCIONALES</v>
      </c>
      <c r="D247" s="315">
        <f>+'PAI 2025 GPS rempl2)'!C245</f>
        <v>2</v>
      </c>
      <c r="E247" s="315" t="str">
        <f>+'PAI 2025 GPS rempl2)'!D245</f>
        <v>Actividad propia</v>
      </c>
      <c r="F247" s="315" t="str">
        <f>+'PAI 2025 GPS rempl2)'!E245</f>
        <v>4000.3.1</v>
      </c>
      <c r="G247" s="315" t="str">
        <f>+'PAI 2025 GPS rempl2)'!F245</f>
        <v>N/A</v>
      </c>
      <c r="H247" s="315">
        <f>VLOOKUP(A247,'Plantilla publicacion'!$A$3:$F$490,6,0)</f>
        <v>0</v>
      </c>
      <c r="I247" s="315">
        <f>VLOOKUP(F247,'Plantilla publicacion'!$A$3:$N$490,14,0)</f>
        <v>0</v>
      </c>
      <c r="J247" s="315">
        <f>VLOOKUP(F247,'Plantilla publicacion'!$A$3:$P$490,15,0)</f>
        <v>0</v>
      </c>
      <c r="K247" s="315" t="str">
        <f>+'PAI 2025 GPS rempl2)'!J245</f>
        <v>N/A</v>
      </c>
      <c r="L247" s="315" t="str">
        <f>+'PAI 2025 GPS rempl2)'!K245</f>
        <v>N/A</v>
      </c>
      <c r="M247" s="315" t="str">
        <f>+'PAI 2025 GPS rempl2)'!L245</f>
        <v>N/A</v>
      </c>
      <c r="N247" s="315" t="str">
        <f>+N246</f>
        <v>Política Servicio al Ciudadano_DIMENSIÓN Gestión con Valores para Resultados</v>
      </c>
      <c r="O247" s="315" t="str">
        <f>IF(E247="Producto",VLOOKUP(F247,'Plantilla publicacion'!$A$3:$Q$490,16,0),"N/A")</f>
        <v>N/A</v>
      </c>
      <c r="P247" s="315" t="str">
        <f>+'PAI 2025 GPS rempl2)'!O245</f>
        <v>Finalizar las acciones de protección al consumidor admitidas y pendientes de decisión a 31 de diciembre de 2024. (Listado mensual en Excel de autos o sentencias finalizados)</v>
      </c>
      <c r="Q247" s="315">
        <f>+'PAI 2025 GPS rempl2)'!P245</f>
        <v>100</v>
      </c>
      <c r="R247" s="315">
        <f>+'PAI 2025 GPS rempl2)'!Q245</f>
        <v>20000</v>
      </c>
      <c r="S247" s="315" t="str">
        <f>+'PAI 2025 GPS rempl2)'!R245</f>
        <v>Númerica</v>
      </c>
      <c r="T247" s="315" t="str">
        <f>+'PAI 2025 GPS rempl2)'!S245</f>
        <v># de procesos de protección al consumidor finalizados / 20000 Procesos de protección al consumidor a finalizar</v>
      </c>
      <c r="U247" s="316">
        <f>+'PAI 2025 GPS rempl2)'!T245</f>
        <v>45677</v>
      </c>
      <c r="V247" s="316">
        <f>+'PAI 2025 GPS rempl2)'!U245</f>
        <v>46003</v>
      </c>
      <c r="W247" s="315" t="str">
        <f>+'PAI 2025 GPS rempl2)'!V245</f>
        <v>4000-DESPACHO DEL SUPERINTENDENTE DELEGADO PARA ASUNTOS JURISDICCIONALES</v>
      </c>
    </row>
    <row r="248" spans="1:23 16384:16384" ht="58.5" customHeight="1" x14ac:dyDescent="0.25">
      <c r="A248" s="196" t="s">
        <v>1048</v>
      </c>
      <c r="B248" s="186" t="str">
        <f>VLOOKUP(A248,'Dimensión 3-Gestión con Valor'!$B$10:$B$379,1,0)</f>
        <v>4000.4</v>
      </c>
      <c r="C248" s="184" t="str">
        <f>+'PAI 2025 GPS rempl2)'!B246</f>
        <v>4000-DESPACHO DEL SUPERINTENDENTE DELEGADO PARA ASUNTOS JURISDICCIONALES</v>
      </c>
      <c r="D248" s="184">
        <f>+'PAI 2025 GPS rempl2)'!C246</f>
        <v>2</v>
      </c>
      <c r="E248" s="184" t="str">
        <f>+'PAI 2025 GPS rempl2)'!D246</f>
        <v>Producto</v>
      </c>
      <c r="F248" s="184" t="str">
        <f>+'PAI 2025 GPS rempl2)'!E246</f>
        <v>4000.4</v>
      </c>
      <c r="G248" s="184" t="str">
        <f>+'PAI 2025 GPS rempl2)'!F246</f>
        <v>Operativo SI</v>
      </c>
      <c r="H248" s="184" t="str">
        <f>VLOOKUP(A248,'Plantilla publicacion'!$A$3:$F$490,6,0)</f>
        <v>81-Mejorar la oportunidad en la atención de trámites y servicios.</v>
      </c>
      <c r="I248" s="184" t="str">
        <f>VLOOKUP(F248,'Plantilla publicacion'!$A$3:$N$490,14,0)</f>
        <v>138-Avance promedio de cumplimiento de productos asociados a mejorar la oportunidad en la atención de trámites y servicios.</v>
      </c>
      <c r="J248" s="184" t="str">
        <f>VLOOKUP(F248,'Plantilla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8" s="184" t="str">
        <f>+'PAI 2025 GPS rempl2)'!J246</f>
        <v>N/A</v>
      </c>
      <c r="L248" s="184" t="str">
        <f>+'PAI 2025 GPS rempl2)'!K246</f>
        <v>No</v>
      </c>
      <c r="M248" s="184" t="str">
        <f>+'PAI 2025 GPS rempl2)'!L246</f>
        <v>C-3503-0200-0011-40401c</v>
      </c>
      <c r="N248" s="184" t="str">
        <f>VLOOKUP(A248,'Plantilla publicacion'!$A$2:$E$491,5,0)</f>
        <v>Política Servicio al Ciudadano_DIMENSIÓN Gestión con Valores para Resultados</v>
      </c>
      <c r="O248" s="184">
        <f>IF(E248="Producto",VLOOKUP(F248,'Plantilla publicacion'!$A$3:$Q$490,16,0),"N/A")</f>
        <v>0</v>
      </c>
      <c r="P248" s="184" t="str">
        <f>+'PAI 2025 GPS rempl2)'!O246</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Q248" s="184">
        <f>+'PAI 2025 GPS rempl2)'!P246</f>
        <v>17</v>
      </c>
      <c r="R248" s="184">
        <f>+'PAI 2025 GPS rempl2)'!Q246</f>
        <v>6430</v>
      </c>
      <c r="S248" s="184" t="str">
        <f>+'PAI 2025 GPS rempl2)'!R246</f>
        <v>Númerica</v>
      </c>
      <c r="T248" s="184" t="str">
        <f>+'PAI 2025 GPS rempl2)'!S246</f>
        <v># de procesos en verificación del cumplimiento finalizados / 6430 Procesos en verificación del cumplimiento a finalizar</v>
      </c>
      <c r="U248" s="185">
        <f>+'PAI 2025 GPS rempl2)'!T246</f>
        <v>45677</v>
      </c>
      <c r="V248" s="185">
        <f>+'PAI 2025 GPS rempl2)'!U246</f>
        <v>46003</v>
      </c>
      <c r="W248" s="184" t="str">
        <f>+'PAI 2025 GPS rempl2)'!V246</f>
        <v>4000-DESPACHO DEL SUPERINTENDENTE DELEGADO PARA ASUNTOS JURISDICCIONALES</v>
      </c>
    </row>
    <row r="249" spans="1:23 16384:16384" s="317" customFormat="1" ht="58.5" customHeight="1" x14ac:dyDescent="0.25">
      <c r="A249" s="314" t="s">
        <v>1050</v>
      </c>
      <c r="B249" s="315" t="str">
        <f>VLOOKUP(A249,'Dimensión 3-Gestión con Valor'!$B$10:$B$379,1,0)</f>
        <v>4000.4.1</v>
      </c>
      <c r="C249" s="315" t="str">
        <f>+'PAI 2025 GPS rempl2)'!B247</f>
        <v>4000-DESPACHO DEL SUPERINTENDENTE DELEGADO PARA ASUNTOS JURISDICCIONALES</v>
      </c>
      <c r="D249" s="315">
        <f>+'PAI 2025 GPS rempl2)'!C247</f>
        <v>2</v>
      </c>
      <c r="E249" s="315" t="str">
        <f>+'PAI 2025 GPS rempl2)'!D247</f>
        <v>Actividad propia</v>
      </c>
      <c r="F249" s="315" t="str">
        <f>+'PAI 2025 GPS rempl2)'!E247</f>
        <v>4000.4.1</v>
      </c>
      <c r="G249" s="315" t="str">
        <f>+'PAI 2025 GPS rempl2)'!F247</f>
        <v>N/A</v>
      </c>
      <c r="H249" s="315">
        <f>VLOOKUP(A249,'Plantilla publicacion'!$A$3:$F$490,6,0)</f>
        <v>0</v>
      </c>
      <c r="I249" s="315">
        <f>VLOOKUP(F249,'Plantilla publicacion'!$A$3:$N$490,14,0)</f>
        <v>0</v>
      </c>
      <c r="J249" s="315">
        <f>VLOOKUP(F249,'Plantilla publicacion'!$A$3:$P$490,15,0)</f>
        <v>0</v>
      </c>
      <c r="K249" s="315" t="str">
        <f>+'PAI 2025 GPS rempl2)'!J247</f>
        <v>N/A</v>
      </c>
      <c r="L249" s="315" t="str">
        <f>+'PAI 2025 GPS rempl2)'!K247</f>
        <v>N/A</v>
      </c>
      <c r="M249" s="315" t="str">
        <f>+'PAI 2025 GPS rempl2)'!L247</f>
        <v>N/A</v>
      </c>
      <c r="N249" s="315" t="str">
        <f t="shared" ref="N249:N250" si="38">+N248</f>
        <v>Política Servicio al Ciudadano_DIMENSIÓN Gestión con Valores para Resultados</v>
      </c>
      <c r="O249" s="315" t="str">
        <f>IF(E249="Producto",VLOOKUP(F249,'Plantilla publicacion'!$A$3:$Q$490,16,0),"N/A")</f>
        <v>N/A</v>
      </c>
      <c r="P249" s="315" t="str">
        <f>+'PAI 2025 GPS rempl2)'!O247</f>
        <v>Finalizar el trámite para la verificación del cumplimiento de las sentencias, transacciones y conciliaciones a favor del consumidor legalmente celebradas hasta el 31 de diciembre de 2023 (Listado en Excel mensual de finalización)</v>
      </c>
      <c r="Q249" s="315">
        <f>+'PAI 2025 GPS rempl2)'!P247</f>
        <v>50</v>
      </c>
      <c r="R249" s="315">
        <f>+'PAI 2025 GPS rempl2)'!Q247</f>
        <v>6430</v>
      </c>
      <c r="S249" s="315" t="str">
        <f>+'PAI 2025 GPS rempl2)'!R247</f>
        <v>Númerica</v>
      </c>
      <c r="T249" s="316" t="str">
        <f>+'PAI 2025 GPS rempl2)'!S247</f>
        <v># de procesos en verificación del cumplimiento finalizados / 6430 Procesos en verificación del cumplimiento a finalizar</v>
      </c>
      <c r="U249" s="316">
        <f>+'PAI 2025 GPS rempl2)'!T247</f>
        <v>45677</v>
      </c>
      <c r="V249" s="315">
        <f>+'PAI 2025 GPS rempl2)'!U247</f>
        <v>46003</v>
      </c>
      <c r="W249" s="317" t="str">
        <f>+'PAI 2025 GPS rempl2)'!V247</f>
        <v>4000-DESPACHO DEL SUPERINTENDENTE DELEGADO PARA ASUNTOS JURISDICCIONALES</v>
      </c>
      <c r="XFD249" s="314"/>
    </row>
    <row r="250" spans="1:23 16384:16384" s="317" customFormat="1" ht="58.5" customHeight="1" x14ac:dyDescent="0.25">
      <c r="A250" s="196" t="s">
        <v>1796</v>
      </c>
      <c r="B250" s="314" t="str">
        <f>VLOOKUP(A250,'Dimensión 3-Gestión con Valor'!$B$10:$B$379,1,0)</f>
        <v>4000.4.2</v>
      </c>
      <c r="C250" s="315" t="str">
        <f>+'PAI 2025 GPS rempl2)'!B248</f>
        <v>4000-DESPACHO DEL SUPERINTENDENTE DELEGADO PARA ASUNTOS JURISDICCIONALES</v>
      </c>
      <c r="D250" s="315">
        <f>+'PAI 2025 GPS rempl2)'!C248</f>
        <v>2</v>
      </c>
      <c r="E250" s="315" t="str">
        <f>+'PAI 2025 GPS rempl2)'!D248</f>
        <v>Actividad propia</v>
      </c>
      <c r="F250" s="315" t="str">
        <f>+'PAI 2025 GPS rempl2)'!E248</f>
        <v>4000.4.2</v>
      </c>
      <c r="G250" s="315" t="str">
        <f>+'PAI 2025 GPS rempl2)'!F248</f>
        <v>N/A</v>
      </c>
      <c r="H250" s="315">
        <f>VLOOKUP(A250,'Plantilla publicacion'!$A$3:$F$490,6,0)</f>
        <v>0</v>
      </c>
      <c r="I250" s="315">
        <f>VLOOKUP(F250,'Plantilla publicacion'!$A$3:$N$490,14,0)</f>
        <v>0</v>
      </c>
      <c r="J250" s="315">
        <f>VLOOKUP(F250,'Plantilla publicacion'!$A$3:$P$490,15,0)</f>
        <v>0</v>
      </c>
      <c r="K250" s="315" t="str">
        <f>+'PAI 2025 GPS rempl2)'!J248</f>
        <v>N/A</v>
      </c>
      <c r="L250" s="315" t="str">
        <f>+'PAI 2025 GPS rempl2)'!K248</f>
        <v>N/A</v>
      </c>
      <c r="M250" s="315" t="str">
        <f>+'PAI 2025 GPS rempl2)'!L248</f>
        <v>N/A</v>
      </c>
      <c r="N250" s="315" t="str">
        <f t="shared" si="38"/>
        <v>Política Servicio al Ciudadano_DIMENSIÓN Gestión con Valores para Resultados</v>
      </c>
      <c r="O250" s="315" t="str">
        <f>IF(E250="Producto",VLOOKUP(F250,'Plantilla publicacion'!$A$3:$Q$490,16,0),"N/A")</f>
        <v>N/A</v>
      </c>
      <c r="P250" s="315" t="str">
        <f>+'PAI 2025 GPS rempl2)'!O248</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Q250" s="315">
        <f>+'PAI 2025 GPS rempl2)'!P248</f>
        <v>50</v>
      </c>
      <c r="R250" s="315">
        <f>+'PAI 2025 GPS rempl2)'!Q248</f>
        <v>100</v>
      </c>
      <c r="S250" s="315" t="str">
        <f>+'PAI 2025 GPS rempl2)'!R248</f>
        <v>Porcentual</v>
      </c>
      <c r="T250" s="315" t="str">
        <f>+'PAI 2025 GPS rempl2)'!S248</f>
        <v>% de procesos en verificación del cumplimiento finalizados con archivo / 100% de Procesos en verificación del cumplimiento a finalizar con archivo</v>
      </c>
      <c r="U250" s="316">
        <f>+'PAI 2025 GPS rempl2)'!T248</f>
        <v>45779</v>
      </c>
      <c r="V250" s="316">
        <f>+'PAI 2025 GPS rempl2)'!U248</f>
        <v>46003</v>
      </c>
      <c r="W250" s="315" t="str">
        <f>+'PAI 2025 GPS rempl2)'!V248</f>
        <v>4000-DESPACHO DEL SUPERINTENDENTE DELEGADO PARA ASUNTOS JURISDICCIONALES</v>
      </c>
    </row>
    <row r="251" spans="1:23 16384:16384" ht="58.5" customHeight="1" x14ac:dyDescent="0.25">
      <c r="A251" s="196" t="s">
        <v>1051</v>
      </c>
      <c r="B251" s="186" t="str">
        <f>VLOOKUP(A251,'Dimensión 3-Gestión con Valor'!$B$10:$B$379,1,0)</f>
        <v>4000.5</v>
      </c>
      <c r="C251" s="184" t="str">
        <f>+'PAI 2025 GPS rempl2)'!B249</f>
        <v>4000-DESPACHO DEL SUPERINTENDENTE DELEGADO PARA ASUNTOS JURISDICCIONALES</v>
      </c>
      <c r="D251" s="184">
        <f>+'PAI 2025 GPS rempl2)'!C249</f>
        <v>2</v>
      </c>
      <c r="E251" s="184" t="str">
        <f>+'PAI 2025 GPS rempl2)'!D249</f>
        <v>Producto</v>
      </c>
      <c r="F251" s="184" t="str">
        <f>+'PAI 2025 GPS rempl2)'!E249</f>
        <v>4000.5</v>
      </c>
      <c r="G251" s="184" t="str">
        <f>+'PAI 2025 GPS rempl2)'!F249</f>
        <v>Innovador</v>
      </c>
      <c r="H251" s="184" t="str">
        <f>VLOOKUP(A251,'Plantilla publicacion'!$A$3:$F$490,6,0)</f>
        <v>58-Promover el enfoque preventivo, diferencial y territorial en el que hacer misional de la entidad</v>
      </c>
      <c r="I251" s="184" t="str">
        <f>VLOOKUP(F251,'Plantilla publicacion'!$A$3:$N$490,14,0)</f>
        <v>103-Cumplimiento de productos del PAI asociados a Promover el enfoque preventivo, diferencial y territorial en el que hacer misional de la entidad</v>
      </c>
      <c r="J251" s="184" t="str">
        <f>VLOOKUP(F251,'Plantilla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51" s="184" t="str">
        <f>+'PAI 2025 GPS rempl2)'!J249</f>
        <v xml:space="preserve">PND - 5-31-5-b- Convergencia regional - Entidades públicas territoriales y nacionales fortalecidas </v>
      </c>
      <c r="L251" s="184" t="str">
        <f>+'PAI 2025 GPS rempl2)'!K249</f>
        <v>No</v>
      </c>
      <c r="M251" s="184" t="str">
        <f>+'PAI 2025 GPS rempl2)'!L249</f>
        <v>C-3503-0200-0011-40401c</v>
      </c>
      <c r="N251" s="184" t="str">
        <f>VLOOKUP(A251,'Plantilla publicacion'!$A$2:$E$491,5,0)</f>
        <v>Política Servicio al Ciudadano_DIMENSIÓN Gestión con Valores para Resultados</v>
      </c>
      <c r="O251" s="184">
        <f>IF(E251="Producto",VLOOKUP(F251,'Plantilla publicacion'!$A$3:$Q$490,16,0),"N/A")</f>
        <v>0</v>
      </c>
      <c r="P251" s="184" t="str">
        <f>+'PAI 2025 GPS rempl2)'!O249</f>
        <v>Presencia territorial de la SIC en materia de asuntos jursidiccionales, fortalecida. (Listados de asistencia por jornada)</v>
      </c>
      <c r="Q251" s="184">
        <f>+'PAI 2025 GPS rempl2)'!P249</f>
        <v>12</v>
      </c>
      <c r="R251" s="184">
        <f>+'PAI 2025 GPS rempl2)'!Q249</f>
        <v>6</v>
      </c>
      <c r="S251" s="184" t="str">
        <f>+'PAI 2025 GPS rempl2)'!R249</f>
        <v>Númerica</v>
      </c>
      <c r="T251" s="184" t="str">
        <f>+'PAI 2025 GPS rempl2)'!S249</f>
        <v># de jornadas de territorialización realizadas / 6 Jornadas de territorialización programadas</v>
      </c>
      <c r="U251" s="185">
        <f>+'PAI 2025 GPS rempl2)'!T249</f>
        <v>45691</v>
      </c>
      <c r="V251" s="185">
        <f>+'PAI 2025 GPS rempl2)'!U249</f>
        <v>45989</v>
      </c>
      <c r="W251" s="184" t="str">
        <f>+'PAI 2025 GPS rempl2)'!V249</f>
        <v>4000-DESPACHO DEL SUPERINTENDENTE DELEGADO PARA ASUNTOS JURISDICCIONALES</v>
      </c>
    </row>
    <row r="252" spans="1:23 16384:16384" s="317" customFormat="1" ht="58.5" customHeight="1" x14ac:dyDescent="0.25">
      <c r="A252" s="196" t="s">
        <v>1053</v>
      </c>
      <c r="B252" s="314" t="str">
        <f>VLOOKUP(A252,'Dimensión 3-Gestión con Valor'!$B$10:$B$379,1,0)</f>
        <v>4000.5.1</v>
      </c>
      <c r="C252" s="315" t="str">
        <f>+'PAI 2025 GPS rempl2)'!B250</f>
        <v>4000-DESPACHO DEL SUPERINTENDENTE DELEGADO PARA ASUNTOS JURISDICCIONALES</v>
      </c>
      <c r="D252" s="315">
        <f>+'PAI 2025 GPS rempl2)'!C250</f>
        <v>2</v>
      </c>
      <c r="E252" s="315" t="str">
        <f>+'PAI 2025 GPS rempl2)'!D250</f>
        <v>Actividad propia</v>
      </c>
      <c r="F252" s="315" t="str">
        <f>+'PAI 2025 GPS rempl2)'!E250</f>
        <v>4000.5.1</v>
      </c>
      <c r="G252" s="315" t="str">
        <f>+'PAI 2025 GPS rempl2)'!F250</f>
        <v>N/A</v>
      </c>
      <c r="H252" s="315">
        <f>VLOOKUP(A252,'Plantilla publicacion'!$A$3:$F$490,6,0)</f>
        <v>0</v>
      </c>
      <c r="I252" s="315">
        <f>VLOOKUP(F252,'Plantilla publicacion'!$A$3:$N$490,14,0)</f>
        <v>0</v>
      </c>
      <c r="J252" s="315">
        <f>VLOOKUP(F252,'Plantilla publicacion'!$A$3:$P$490,15,0)</f>
        <v>0</v>
      </c>
      <c r="K252" s="315" t="str">
        <f>+'PAI 2025 GPS rempl2)'!J250</f>
        <v>N/A</v>
      </c>
      <c r="L252" s="315" t="str">
        <f>+'PAI 2025 GPS rempl2)'!K250</f>
        <v>N/A</v>
      </c>
      <c r="M252" s="315" t="str">
        <f>+'PAI 2025 GPS rempl2)'!L250</f>
        <v>N/A</v>
      </c>
      <c r="N252" s="315" t="str">
        <f t="shared" ref="N252:N253" si="39">+N251</f>
        <v>Política Servicio al Ciudadano_DIMENSIÓN Gestión con Valores para Resultados</v>
      </c>
      <c r="O252" s="315" t="str">
        <f>IF(E252="Producto",VLOOKUP(F252,'Plantilla publicacion'!$A$3:$Q$490,16,0),"N/A")</f>
        <v>N/A</v>
      </c>
      <c r="P252" s="315" t="str">
        <f>+'PAI 2025 GPS rempl2)'!O250</f>
        <v>Definir fechas de las jornadas de territorialización. (correo electrónico enviando con las fechas de las jornadas/único entregable)</v>
      </c>
      <c r="Q252" s="315">
        <f>+'PAI 2025 GPS rempl2)'!P250</f>
        <v>20</v>
      </c>
      <c r="R252" s="315">
        <f>+'PAI 2025 GPS rempl2)'!Q250</f>
        <v>1</v>
      </c>
      <c r="S252" s="315" t="str">
        <f>+'PAI 2025 GPS rempl2)'!R250</f>
        <v>Númerica</v>
      </c>
      <c r="T252" s="315" t="str">
        <f>+'PAI 2025 GPS rempl2)'!S250</f>
        <v># de Correo electrónico elaborado y enviado / 1 Correo electrónico programado</v>
      </c>
      <c r="U252" s="316">
        <f>+'PAI 2025 GPS rempl2)'!T250</f>
        <v>45691</v>
      </c>
      <c r="V252" s="316">
        <f>+'PAI 2025 GPS rempl2)'!U250</f>
        <v>45747</v>
      </c>
      <c r="W252" s="315" t="str">
        <f>+'PAI 2025 GPS rempl2)'!V250</f>
        <v>4000-DESPACHO DEL SUPERINTENDENTE DELEGADO PARA ASUNTOS JURISDICCIONALES</v>
      </c>
    </row>
    <row r="253" spans="1:23 16384:16384" s="317" customFormat="1" ht="58.5" customHeight="1" x14ac:dyDescent="0.25">
      <c r="A253" s="314" t="s">
        <v>1055</v>
      </c>
      <c r="B253" s="315" t="str">
        <f>VLOOKUP(A253,'Dimensión 3-Gestión con Valor'!$B$10:$B$379,1,0)</f>
        <v>4000.5.2</v>
      </c>
      <c r="C253" s="315" t="str">
        <f>+'PAI 2025 GPS rempl2)'!B251</f>
        <v>4000-DESPACHO DEL SUPERINTENDENTE DELEGADO PARA ASUNTOS JURISDICCIONALES</v>
      </c>
      <c r="D253" s="315">
        <f>+'PAI 2025 GPS rempl2)'!C251</f>
        <v>2</v>
      </c>
      <c r="E253" s="315" t="str">
        <f>+'PAI 2025 GPS rempl2)'!D251</f>
        <v>Actividad propia</v>
      </c>
      <c r="F253" s="315" t="str">
        <f>+'PAI 2025 GPS rempl2)'!E251</f>
        <v>4000.5.2</v>
      </c>
      <c r="G253" s="315" t="str">
        <f>+'PAI 2025 GPS rempl2)'!F251</f>
        <v>N/A</v>
      </c>
      <c r="H253" s="315">
        <f>VLOOKUP(A253,'Plantilla publicacion'!$A$3:$F$490,6,0)</f>
        <v>0</v>
      </c>
      <c r="I253" s="315">
        <f>VLOOKUP(F253,'Plantilla publicacion'!$A$3:$N$490,14,0)</f>
        <v>0</v>
      </c>
      <c r="J253" s="315">
        <f>VLOOKUP(F253,'Plantilla publicacion'!$A$3:$P$490,15,0)</f>
        <v>0</v>
      </c>
      <c r="K253" s="315" t="str">
        <f>+'PAI 2025 GPS rempl2)'!J251</f>
        <v>N/A</v>
      </c>
      <c r="L253" s="315" t="str">
        <f>+'PAI 2025 GPS rempl2)'!K251</f>
        <v>N/A</v>
      </c>
      <c r="M253" s="315" t="str">
        <f>+'PAI 2025 GPS rempl2)'!L251</f>
        <v>N/A</v>
      </c>
      <c r="N253" s="315" t="str">
        <f t="shared" si="39"/>
        <v>Política Servicio al Ciudadano_DIMENSIÓN Gestión con Valores para Resultados</v>
      </c>
      <c r="O253" s="315" t="str">
        <f>IF(E253="Producto",VLOOKUP(F253,'Plantilla publicacion'!$A$3:$Q$490,16,0),"N/A")</f>
        <v>N/A</v>
      </c>
      <c r="P253" s="315" t="str">
        <f>+'PAI 2025 GPS rempl2)'!O251</f>
        <v>Realizar jornadas de territorialización, de acuerdo con el cronograma establecido. (Listados de asistencia por programa)</v>
      </c>
      <c r="Q253" s="315">
        <f>+'PAI 2025 GPS rempl2)'!P251</f>
        <v>80</v>
      </c>
      <c r="R253" s="315">
        <f>+'PAI 2025 GPS rempl2)'!Q251</f>
        <v>6</v>
      </c>
      <c r="S253" s="315" t="str">
        <f>+'PAI 2025 GPS rempl2)'!R251</f>
        <v>Númerica</v>
      </c>
      <c r="T253" s="316" t="str">
        <f>+'PAI 2025 GPS rempl2)'!S251</f>
        <v># de jornadas de territorialización realizadas / 6 Jornadas de territorialización programadas</v>
      </c>
      <c r="U253" s="316">
        <f>+'PAI 2025 GPS rempl2)'!T251</f>
        <v>45748</v>
      </c>
      <c r="V253" s="315">
        <f>+'PAI 2025 GPS rempl2)'!U251</f>
        <v>45989</v>
      </c>
      <c r="W253" s="317" t="str">
        <f>+'PAI 2025 GPS rempl2)'!V251</f>
        <v>4000-DESPACHO DEL SUPERINTENDENTE DELEGADO PARA ASUNTOS JURISDICCIONALES</v>
      </c>
      <c r="XFD253" s="314"/>
    </row>
    <row r="254" spans="1:23 16384:16384" ht="58.5" customHeight="1" x14ac:dyDescent="0.25">
      <c r="A254" s="196" t="s">
        <v>1056</v>
      </c>
      <c r="B254" s="186" t="str">
        <f>VLOOKUP(A254,'Dimensión 3-Gestión con Valor'!$B$10:$B$379,1,0)</f>
        <v>4000.6</v>
      </c>
      <c r="C254" s="184" t="str">
        <f>+'PAI 2025 GPS rempl2)'!B252</f>
        <v>4000-DESPACHO DEL SUPERINTENDENTE DELEGADO PARA ASUNTOS JURISDICCIONALES</v>
      </c>
      <c r="D254" s="184">
        <f>+'PAI 2025 GPS rempl2)'!C252</f>
        <v>2</v>
      </c>
      <c r="E254" s="184" t="str">
        <f>+'PAI 2025 GPS rempl2)'!D252</f>
        <v>Producto</v>
      </c>
      <c r="F254" s="184" t="str">
        <f>+'PAI 2025 GPS rempl2)'!E252</f>
        <v>4000.6</v>
      </c>
      <c r="G254" s="184" t="str">
        <f>+'PAI 2025 GPS rempl2)'!F252</f>
        <v>Innovador</v>
      </c>
      <c r="H254" s="184" t="str">
        <f>VLOOKUP(A254,'Plantilla publicacion'!$A$3:$F$490,6,0)</f>
        <v>59-Generar sinergias con agentes nacionales e internacionales que permitan potenciar las capacidades de la SIC.</v>
      </c>
      <c r="I254" s="184" t="str">
        <f>VLOOKUP(F254,'Plantilla publicacion'!$A$3:$N$490,14,0)</f>
        <v>105-Cumplimiento de productos del PAI asociados a Generar sinergias con agentes nacionales e internacionales que permitan potenciar las capacidades de la SIC.</v>
      </c>
      <c r="J254" s="184" t="str">
        <f>VLOOKUP(F254,'Plantilla publicacion'!$A$3:$P$490,15,0)</f>
        <v>63 - 1-Generación de oportunidades de cooperación y fortalecimiento de existentes con grupos de interés y de valor.-5-Direccionamiento de la oferta institucional con productos y/o servicios con enfoque preventivo, diferencial y territorial.</v>
      </c>
      <c r="K254" s="184" t="str">
        <f>+'PAI 2025 GPS rempl2)'!J252</f>
        <v>N/A</v>
      </c>
      <c r="L254" s="184" t="str">
        <f>+'PAI 2025 GPS rempl2)'!K252</f>
        <v>Si</v>
      </c>
      <c r="M254" s="184" t="str">
        <f>+'PAI 2025 GPS rempl2)'!L252</f>
        <v>C-3503-0200-0011-40401c</v>
      </c>
      <c r="N254" s="184" t="str">
        <f>VLOOKUP(A254,'Plantilla publicacion'!$A$2:$E$491,5,0)</f>
        <v>Política Participación Ciudadana en la Gestión Pública _DIMENSIÓN Gestión con Valores para Resultados</v>
      </c>
      <c r="O254" s="184">
        <f>IF(E254="Producto",VLOOKUP(F254,'Plantilla publicacion'!$A$3:$Q$490,16,0),"N/A")</f>
        <v>0</v>
      </c>
      <c r="P254" s="184" t="str">
        <f>+'PAI 2025 GPS rempl2)'!O252</f>
        <v>II Congreso de autoridades administrativas investidas con funciones jurisdiccionales en materia de competencia desleal, propiedad industrial y derecho de consumo, realizado. (fotografías del evento realizado /único entregable)</v>
      </c>
      <c r="Q254" s="184">
        <f>+'PAI 2025 GPS rempl2)'!P252</f>
        <v>16</v>
      </c>
      <c r="R254" s="184">
        <f>+'PAI 2025 GPS rempl2)'!Q252</f>
        <v>1</v>
      </c>
      <c r="S254" s="184" t="str">
        <f>+'PAI 2025 GPS rempl2)'!R252</f>
        <v>Númerica</v>
      </c>
      <c r="T254" s="184" t="str">
        <f>+'PAI 2025 GPS rempl2)'!S252</f>
        <v># de encuentro de autoridades realizado / 1 Encuentro de autoridades a realizar</v>
      </c>
      <c r="U254" s="185">
        <f>+'PAI 2025 GPS rempl2)'!T252</f>
        <v>45691</v>
      </c>
      <c r="V254" s="185">
        <f>+'PAI 2025 GPS rempl2)'!U252</f>
        <v>45996</v>
      </c>
      <c r="W254" s="184" t="str">
        <f>+'PAI 2025 GPS rempl2)'!V252</f>
        <v>20-OFICINA DE TECNOLOGÍA E INFORMÁTICA;
4000-DESPACHO DEL SUPERINTENDENTE DELEGADO PARA ASUNTOS JURISDICCIONALES;
73-GRUPO DE TRABAJO DE COMUNICACION</v>
      </c>
    </row>
    <row r="255" spans="1:23 16384:16384" s="317" customFormat="1" ht="58.5" customHeight="1" x14ac:dyDescent="0.25">
      <c r="A255" s="196" t="s">
        <v>1059</v>
      </c>
      <c r="B255" s="314" t="str">
        <f>VLOOKUP(A255,'Dimensión 3-Gestión con Valor'!$B$10:$B$379,1,0)</f>
        <v>4000.6.1</v>
      </c>
      <c r="C255" s="315" t="str">
        <f>+'PAI 2025 GPS rempl2)'!B253</f>
        <v>4000-DESPACHO DEL SUPERINTENDENTE DELEGADO PARA ASUNTOS JURISDICCIONALES</v>
      </c>
      <c r="D255" s="315">
        <f>+'PAI 2025 GPS rempl2)'!C253</f>
        <v>2</v>
      </c>
      <c r="E255" s="315" t="str">
        <f>+'PAI 2025 GPS rempl2)'!D253</f>
        <v>Actividad propia</v>
      </c>
      <c r="F255" s="315" t="str">
        <f>+'PAI 2025 GPS rempl2)'!E253</f>
        <v>4000.6.1</v>
      </c>
      <c r="G255" s="315" t="str">
        <f>+'PAI 2025 GPS rempl2)'!F253</f>
        <v>N/A</v>
      </c>
      <c r="H255" s="315">
        <f>VLOOKUP(A255,'Plantilla publicacion'!$A$3:$F$490,6,0)</f>
        <v>0</v>
      </c>
      <c r="I255" s="315">
        <f>VLOOKUP(F255,'Plantilla publicacion'!$A$3:$N$490,14,0)</f>
        <v>0</v>
      </c>
      <c r="J255" s="315">
        <f>VLOOKUP(F255,'Plantilla publicacion'!$A$3:$P$490,15,0)</f>
        <v>0</v>
      </c>
      <c r="K255" s="315" t="str">
        <f>+'PAI 2025 GPS rempl2)'!J253</f>
        <v>N/A</v>
      </c>
      <c r="L255" s="315" t="str">
        <f>+'PAI 2025 GPS rempl2)'!K253</f>
        <v>N/A</v>
      </c>
      <c r="M255" s="315" t="str">
        <f>+'PAI 2025 GPS rempl2)'!L253</f>
        <v>N/A</v>
      </c>
      <c r="N255" s="315" t="str">
        <f t="shared" ref="N255:N260" si="40">+N254</f>
        <v>Política Participación Ciudadana en la Gestión Pública _DIMENSIÓN Gestión con Valores para Resultados</v>
      </c>
      <c r="O255" s="315" t="str">
        <f>IF(E255="Producto",VLOOKUP(F255,'Plantilla publicacion'!$A$3:$Q$490,16,0),"N/A")</f>
        <v>N/A</v>
      </c>
      <c r="P255" s="315" t="str">
        <f>+'PAI 2025 GPS rempl2)'!O253</f>
        <v>Solicitar publicación de la fecha del evento en el calendario de eventos de la entidad  al Grupo de trabajo de Comunicaciones   (correo electrónico enviado con la fecha del evento/único entregable)</v>
      </c>
      <c r="Q255" s="315">
        <f>+'PAI 2025 GPS rempl2)'!P253</f>
        <v>25</v>
      </c>
      <c r="R255" s="315">
        <f>+'PAI 2025 GPS rempl2)'!Q253</f>
        <v>1</v>
      </c>
      <c r="S255" s="315" t="str">
        <f>+'PAI 2025 GPS rempl2)'!R253</f>
        <v>Númerica</v>
      </c>
      <c r="T255" s="315" t="str">
        <f>+'PAI 2025 GPS rempl2)'!S253</f>
        <v># de publicaciones solicitadas / 1 publicaciones a solicitar</v>
      </c>
      <c r="U255" s="316">
        <f>+'PAI 2025 GPS rempl2)'!T253</f>
        <v>45691</v>
      </c>
      <c r="V255" s="316">
        <f>+'PAI 2025 GPS rempl2)'!U253</f>
        <v>45807</v>
      </c>
      <c r="W255" s="315" t="str">
        <f>+'PAI 2025 GPS rempl2)'!V253</f>
        <v>4000-DESPACHO DEL SUPERINTENDENTE DELEGADO PARA ASUNTOS JURISDICCIONALES</v>
      </c>
    </row>
    <row r="256" spans="1:23 16384:16384" s="317" customFormat="1" ht="58.5" customHeight="1" x14ac:dyDescent="0.25">
      <c r="A256" s="196" t="s">
        <v>1061</v>
      </c>
      <c r="B256" s="314" t="str">
        <f>VLOOKUP(A256,'Dimensión 3-Gestión con Valor'!$B$10:$B$379,1,0)</f>
        <v>4000.6.2</v>
      </c>
      <c r="C256" s="315" t="str">
        <f>+'PAI 2025 GPS rempl2)'!B254</f>
        <v>4000-DESPACHO DEL SUPERINTENDENTE DELEGADO PARA ASUNTOS JURISDICCIONALES</v>
      </c>
      <c r="D256" s="315">
        <f>+'PAI 2025 GPS rempl2)'!C254</f>
        <v>2</v>
      </c>
      <c r="E256" s="315" t="str">
        <f>+'PAI 2025 GPS rempl2)'!D254</f>
        <v>Actividad sin participación</v>
      </c>
      <c r="F256" s="315" t="str">
        <f>+'PAI 2025 GPS rempl2)'!E254</f>
        <v>4000.6.2</v>
      </c>
      <c r="G256" s="315" t="str">
        <f>+'PAI 2025 GPS rempl2)'!F254</f>
        <v>N/A</v>
      </c>
      <c r="H256" s="315">
        <f>VLOOKUP(A256,'Plantilla publicacion'!$A$3:$F$490,6,0)</f>
        <v>0</v>
      </c>
      <c r="I256" s="315">
        <f>VLOOKUP(F256,'Plantilla publicacion'!$A$3:$N$490,14,0)</f>
        <v>0</v>
      </c>
      <c r="J256" s="315">
        <f>VLOOKUP(F256,'Plantilla publicacion'!$A$3:$P$490,15,0)</f>
        <v>0</v>
      </c>
      <c r="K256" s="315" t="str">
        <f>+'PAI 2025 GPS rempl2)'!J254</f>
        <v>N/A</v>
      </c>
      <c r="L256" s="315" t="str">
        <f>+'PAI 2025 GPS rempl2)'!K254</f>
        <v>N/A</v>
      </c>
      <c r="M256" s="315" t="str">
        <f>+'PAI 2025 GPS rempl2)'!L254</f>
        <v>N/A</v>
      </c>
      <c r="N256" s="315" t="str">
        <f t="shared" si="40"/>
        <v>Política Participación Ciudadana en la Gestión Pública _DIMENSIÓN Gestión con Valores para Resultados</v>
      </c>
      <c r="O256" s="315" t="str">
        <f>IF(E256="Producto",VLOOKUP(F256,'Plantilla publicacion'!$A$3:$Q$490,16,0),"N/A")</f>
        <v>N/A</v>
      </c>
      <c r="P256" s="315" t="str">
        <f>+'PAI 2025 GPS rempl2)'!O254</f>
        <v>Publicar fecha del evento en calendario de la entidad (captura de pantalla de la publicación de la fecha del evento / único entregable)</v>
      </c>
      <c r="Q256" s="315">
        <f>+'PAI 2025 GPS rempl2)'!P254</f>
        <v>0</v>
      </c>
      <c r="R256" s="315">
        <f>+'PAI 2025 GPS rempl2)'!Q254</f>
        <v>1</v>
      </c>
      <c r="S256" s="315" t="str">
        <f>+'PAI 2025 GPS rempl2)'!R254</f>
        <v>Númerica</v>
      </c>
      <c r="T256" s="315" t="str">
        <f>+'PAI 2025 GPS rempl2)'!S254</f>
        <v># de publicaciones realizadas / 1 publicaciones a realizar</v>
      </c>
      <c r="U256" s="316">
        <f>+'PAI 2025 GPS rempl2)'!T254</f>
        <v>45811</v>
      </c>
      <c r="V256" s="316">
        <f>+'PAI 2025 GPS rempl2)'!U254</f>
        <v>45905</v>
      </c>
      <c r="W256" s="315" t="str">
        <f>+'PAI 2025 GPS rempl2)'!V254</f>
        <v>73-GRUPO DE TRABAJO DE COMUNICACION</v>
      </c>
    </row>
    <row r="257" spans="1:23 16384:16384" s="317" customFormat="1" ht="58.5" customHeight="1" x14ac:dyDescent="0.25">
      <c r="A257" s="314" t="s">
        <v>1063</v>
      </c>
      <c r="B257" s="315" t="str">
        <f>VLOOKUP(A257,'Dimensión 3-Gestión con Valor'!$B$10:$B$379,1,0)</f>
        <v>4000.6.3</v>
      </c>
      <c r="C257" s="315" t="str">
        <f>+'PAI 2025 GPS rempl2)'!B255</f>
        <v>4000-DESPACHO DEL SUPERINTENDENTE DELEGADO PARA ASUNTOS JURISDICCIONALES</v>
      </c>
      <c r="D257" s="315">
        <f>+'PAI 2025 GPS rempl2)'!C255</f>
        <v>2</v>
      </c>
      <c r="E257" s="315" t="str">
        <f>+'PAI 2025 GPS rempl2)'!D255</f>
        <v>Actividad propia</v>
      </c>
      <c r="F257" s="315" t="str">
        <f>+'PAI 2025 GPS rempl2)'!E255</f>
        <v>4000.6.3</v>
      </c>
      <c r="G257" s="315" t="str">
        <f>+'PAI 2025 GPS rempl2)'!F255</f>
        <v>N/A</v>
      </c>
      <c r="H257" s="315">
        <f>VLOOKUP(A257,'Plantilla publicacion'!$A$3:$F$490,6,0)</f>
        <v>0</v>
      </c>
      <c r="I257" s="315">
        <f>VLOOKUP(F257,'Plantilla publicacion'!$A$3:$N$490,14,0)</f>
        <v>0</v>
      </c>
      <c r="J257" s="315">
        <f>VLOOKUP(F257,'Plantilla publicacion'!$A$3:$P$490,15,0)</f>
        <v>0</v>
      </c>
      <c r="K257" s="315" t="str">
        <f>+'PAI 2025 GPS rempl2)'!J255</f>
        <v>N/A</v>
      </c>
      <c r="L257" s="315" t="str">
        <f>+'PAI 2025 GPS rempl2)'!K255</f>
        <v>N/A</v>
      </c>
      <c r="M257" s="315" t="str">
        <f>+'PAI 2025 GPS rempl2)'!L255</f>
        <v>N/A</v>
      </c>
      <c r="N257" s="315" t="str">
        <f t="shared" si="40"/>
        <v>Política Participación Ciudadana en la Gestión Pública _DIMENSIÓN Gestión con Valores para Resultados</v>
      </c>
      <c r="O257" s="315" t="str">
        <f>IF(E257="Producto",VLOOKUP(F257,'Plantilla publicacion'!$A$3:$Q$490,16,0),"N/A")</f>
        <v>N/A</v>
      </c>
      <c r="P257" s="315" t="str">
        <f>+'PAI 2025 GPS rempl2)'!O255</f>
        <v>Diligenciar check list del evento con la fecha definitiva igual a la publicada en el  calendario de eventos (documento de check list para la realización del evento / único entregable)</v>
      </c>
      <c r="Q257" s="315">
        <f>+'PAI 2025 GPS rempl2)'!P255</f>
        <v>25</v>
      </c>
      <c r="R257" s="315">
        <f>+'PAI 2025 GPS rempl2)'!Q255</f>
        <v>1</v>
      </c>
      <c r="S257" s="315" t="str">
        <f>+'PAI 2025 GPS rempl2)'!R255</f>
        <v>Númerica</v>
      </c>
      <c r="T257" s="316" t="str">
        <f>+'PAI 2025 GPS rempl2)'!S255</f>
        <v># de check lista diligenciados / 1 check lista a diligenciar</v>
      </c>
      <c r="U257" s="316">
        <f>+'PAI 2025 GPS rempl2)'!T255</f>
        <v>45908</v>
      </c>
      <c r="V257" s="315">
        <f>+'PAI 2025 GPS rempl2)'!U255</f>
        <v>45947</v>
      </c>
      <c r="W257" s="317" t="str">
        <f>+'PAI 2025 GPS rempl2)'!V255</f>
        <v>4000-DESPACHO DEL SUPERINTENDENTE DELEGADO PARA ASUNTOS JURISDICCIONALES</v>
      </c>
      <c r="XFD257" s="314"/>
    </row>
    <row r="258" spans="1:23 16384:16384" s="317" customFormat="1" ht="58.5" customHeight="1" x14ac:dyDescent="0.25">
      <c r="A258" s="196" t="s">
        <v>1065</v>
      </c>
      <c r="B258" s="314" t="str">
        <f>VLOOKUP(A258,'Dimensión 3-Gestión con Valor'!$B$10:$B$379,1,0)</f>
        <v>4000.6.4</v>
      </c>
      <c r="C258" s="315" t="str">
        <f>+'PAI 2025 GPS rempl2)'!B256</f>
        <v>4000-DESPACHO DEL SUPERINTENDENTE DELEGADO PARA ASUNTOS JURISDICCIONALES</v>
      </c>
      <c r="D258" s="315">
        <f>+'PAI 2025 GPS rempl2)'!C256</f>
        <v>2</v>
      </c>
      <c r="E258" s="315" t="str">
        <f>+'PAI 2025 GPS rempl2)'!D256</f>
        <v>Actividad propia</v>
      </c>
      <c r="F258" s="315" t="str">
        <f>+'PAI 2025 GPS rempl2)'!E256</f>
        <v>4000.6.4</v>
      </c>
      <c r="G258" s="315" t="str">
        <f>+'PAI 2025 GPS rempl2)'!F256</f>
        <v>N/A</v>
      </c>
      <c r="H258" s="315">
        <f>VLOOKUP(A258,'Plantilla publicacion'!$A$3:$F$490,6,0)</f>
        <v>0</v>
      </c>
      <c r="I258" s="315">
        <f>VLOOKUP(F258,'Plantilla publicacion'!$A$3:$N$490,14,0)</f>
        <v>0</v>
      </c>
      <c r="J258" s="315">
        <f>VLOOKUP(F258,'Plantilla publicacion'!$A$3:$P$490,15,0)</f>
        <v>0</v>
      </c>
      <c r="K258" s="315" t="str">
        <f>+'PAI 2025 GPS rempl2)'!J256</f>
        <v>N/A</v>
      </c>
      <c r="L258" s="315" t="str">
        <f>+'PAI 2025 GPS rempl2)'!K256</f>
        <v>N/A</v>
      </c>
      <c r="M258" s="315" t="str">
        <f>+'PAI 2025 GPS rempl2)'!L256</f>
        <v>N/A</v>
      </c>
      <c r="N258" s="315" t="str">
        <f t="shared" si="40"/>
        <v>Política Participación Ciudadana en la Gestión Pública _DIMENSIÓN Gestión con Valores para Resultados</v>
      </c>
      <c r="O258" s="315" t="str">
        <f>IF(E258="Producto",VLOOKUP(F258,'Plantilla publicacion'!$A$3:$Q$490,16,0),"N/A")</f>
        <v>N/A</v>
      </c>
      <c r="P258" s="315" t="str">
        <f>+'PAI 2025 GPS rempl2)'!O256</f>
        <v>Elaborar y enviar agenda definitiva para ser publicada (correo electrónico con agenda definitiva / único entregable)</v>
      </c>
      <c r="Q258" s="315">
        <f>+'PAI 2025 GPS rempl2)'!P256</f>
        <v>25</v>
      </c>
      <c r="R258" s="315">
        <f>+'PAI 2025 GPS rempl2)'!Q256</f>
        <v>1</v>
      </c>
      <c r="S258" s="315" t="str">
        <f>+'PAI 2025 GPS rempl2)'!R256</f>
        <v>Númerica</v>
      </c>
      <c r="T258" s="315" t="str">
        <f>+'PAI 2025 GPS rempl2)'!S256</f>
        <v># de agendas definitivas elaboradas y enviadas / 1 agendas a elaborar y enviar</v>
      </c>
      <c r="U258" s="316">
        <f>+'PAI 2025 GPS rempl2)'!T256</f>
        <v>45950</v>
      </c>
      <c r="V258" s="316">
        <f>+'PAI 2025 GPS rempl2)'!U256</f>
        <v>45968</v>
      </c>
      <c r="W258" s="315" t="str">
        <f>+'PAI 2025 GPS rempl2)'!V256</f>
        <v>4000-DESPACHO DEL SUPERINTENDENTE DELEGADO PARA ASUNTOS JURISDICCIONALES</v>
      </c>
    </row>
    <row r="259" spans="1:23 16384:16384" s="317" customFormat="1" ht="58.5" customHeight="1" x14ac:dyDescent="0.25">
      <c r="A259" s="196" t="s">
        <v>1067</v>
      </c>
      <c r="B259" s="314" t="str">
        <f>VLOOKUP(A259,'Dimensión 3-Gestión con Valor'!$B$10:$B$379,1,0)</f>
        <v>4000.6.5</v>
      </c>
      <c r="C259" s="315" t="str">
        <f>+'PAI 2025 GPS rempl2)'!B257</f>
        <v>4000-DESPACHO DEL SUPERINTENDENTE DELEGADO PARA ASUNTOS JURISDICCIONALES</v>
      </c>
      <c r="D259" s="315">
        <f>+'PAI 2025 GPS rempl2)'!C257</f>
        <v>2</v>
      </c>
      <c r="E259" s="315" t="str">
        <f>+'PAI 2025 GPS rempl2)'!D257</f>
        <v>Actividad sin participación</v>
      </c>
      <c r="F259" s="315" t="str">
        <f>+'PAI 2025 GPS rempl2)'!E257</f>
        <v>4000.6.5</v>
      </c>
      <c r="G259" s="315" t="str">
        <f>+'PAI 2025 GPS rempl2)'!F257</f>
        <v>N/A</v>
      </c>
      <c r="H259" s="315">
        <f>VLOOKUP(A259,'Plantilla publicacion'!$A$3:$F$490,6,0)</f>
        <v>0</v>
      </c>
      <c r="I259" s="315">
        <f>VLOOKUP(F259,'Plantilla publicacion'!$A$3:$N$490,14,0)</f>
        <v>0</v>
      </c>
      <c r="J259" s="315">
        <f>VLOOKUP(F259,'Plantilla publicacion'!$A$3:$P$490,15,0)</f>
        <v>0</v>
      </c>
      <c r="K259" s="315" t="str">
        <f>+'PAI 2025 GPS rempl2)'!J257</f>
        <v>N/A</v>
      </c>
      <c r="L259" s="315" t="str">
        <f>+'PAI 2025 GPS rempl2)'!K257</f>
        <v>N/A</v>
      </c>
      <c r="M259" s="315" t="str">
        <f>+'PAI 2025 GPS rempl2)'!L257</f>
        <v>N/A</v>
      </c>
      <c r="N259" s="315" t="str">
        <f t="shared" si="40"/>
        <v>Política Participación Ciudadana en la Gestión Pública _DIMENSIÓN Gestión con Valores para Resultados</v>
      </c>
      <c r="O259" s="315" t="str">
        <f>IF(E259="Producto",VLOOKUP(F259,'Plantilla publicacion'!$A$3:$Q$490,16,0),"N/A")</f>
        <v>N/A</v>
      </c>
      <c r="P259" s="315" t="str">
        <f>+'PAI 2025 GPS rempl2)'!O257</f>
        <v>Publicar Agenda definitiva (Captura de pantalla de la publicación/ único entregable)</v>
      </c>
      <c r="Q259" s="315">
        <f>+'PAI 2025 GPS rempl2)'!P257</f>
        <v>0</v>
      </c>
      <c r="R259" s="315">
        <f>+'PAI 2025 GPS rempl2)'!Q257</f>
        <v>1</v>
      </c>
      <c r="S259" s="315" t="str">
        <f>+'PAI 2025 GPS rempl2)'!R257</f>
        <v>Númerica</v>
      </c>
      <c r="T259" s="315" t="str">
        <f>+'PAI 2025 GPS rempl2)'!S257</f>
        <v># de agendas publicadas / 1 agendas a publicar</v>
      </c>
      <c r="U259" s="316">
        <f>+'PAI 2025 GPS rempl2)'!T257</f>
        <v>45971</v>
      </c>
      <c r="V259" s="316">
        <f>+'PAI 2025 GPS rempl2)'!U257</f>
        <v>45975</v>
      </c>
      <c r="W259" s="315" t="str">
        <f>+'PAI 2025 GPS rempl2)'!V257</f>
        <v>20-OFICINA DE TECNOLOGÍA E INFORMÁTICA</v>
      </c>
    </row>
    <row r="260" spans="1:23 16384:16384" s="317" customFormat="1" ht="58.5" customHeight="1" x14ac:dyDescent="0.25">
      <c r="A260" s="314" t="s">
        <v>1069</v>
      </c>
      <c r="B260" s="315" t="str">
        <f>VLOOKUP(A260,'Dimensión 3-Gestión con Valor'!$B$10:$B$379,1,0)</f>
        <v>4000.6.6</v>
      </c>
      <c r="C260" s="315" t="str">
        <f>+'PAI 2025 GPS rempl2)'!B258</f>
        <v>4000-DESPACHO DEL SUPERINTENDENTE DELEGADO PARA ASUNTOS JURISDICCIONALES</v>
      </c>
      <c r="D260" s="315">
        <f>+'PAI 2025 GPS rempl2)'!C258</f>
        <v>2</v>
      </c>
      <c r="E260" s="315" t="str">
        <f>+'PAI 2025 GPS rempl2)'!D258</f>
        <v>Actividad propia</v>
      </c>
      <c r="F260" s="315" t="str">
        <f>+'PAI 2025 GPS rempl2)'!E258</f>
        <v>4000.6.6</v>
      </c>
      <c r="G260" s="315" t="str">
        <f>+'PAI 2025 GPS rempl2)'!F258</f>
        <v>N/A</v>
      </c>
      <c r="H260" s="315">
        <f>VLOOKUP(A260,'Plantilla publicacion'!$A$3:$F$490,6,0)</f>
        <v>0</v>
      </c>
      <c r="I260" s="315">
        <f>VLOOKUP(F260,'Plantilla publicacion'!$A$3:$N$490,14,0)</f>
        <v>0</v>
      </c>
      <c r="J260" s="315">
        <f>VLOOKUP(F260,'Plantilla publicacion'!$A$3:$P$490,15,0)</f>
        <v>0</v>
      </c>
      <c r="K260" s="315" t="str">
        <f>+'PAI 2025 GPS rempl2)'!J258</f>
        <v>N/A</v>
      </c>
      <c r="L260" s="315" t="str">
        <f>+'PAI 2025 GPS rempl2)'!K258</f>
        <v>N/A</v>
      </c>
      <c r="M260" s="315" t="str">
        <f>+'PAI 2025 GPS rempl2)'!L258</f>
        <v>N/A</v>
      </c>
      <c r="N260" s="315" t="str">
        <f t="shared" si="40"/>
        <v>Política Participación Ciudadana en la Gestión Pública _DIMENSIÓN Gestión con Valores para Resultados</v>
      </c>
      <c r="O260" s="315" t="str">
        <f>IF(E260="Producto",VLOOKUP(F260,'Plantilla publicacion'!$A$3:$Q$490,16,0),"N/A")</f>
        <v>N/A</v>
      </c>
      <c r="P260" s="315" t="str">
        <f>+'PAI 2025 GPS rempl2)'!O258</f>
        <v>Realizar el evento (fotografías del evento realizado / único entregable)</v>
      </c>
      <c r="Q260" s="315">
        <f>+'PAI 2025 GPS rempl2)'!P258</f>
        <v>25</v>
      </c>
      <c r="R260" s="315">
        <f>+'PAI 2025 GPS rempl2)'!Q258</f>
        <v>1</v>
      </c>
      <c r="S260" s="315" t="str">
        <f>+'PAI 2025 GPS rempl2)'!R258</f>
        <v>Númerica</v>
      </c>
      <c r="T260" s="316" t="str">
        <f>+'PAI 2025 GPS rempl2)'!S258</f>
        <v># de eventos realizados / 1 evento a realizar</v>
      </c>
      <c r="U260" s="316">
        <f>+'PAI 2025 GPS rempl2)'!T258</f>
        <v>45979</v>
      </c>
      <c r="V260" s="315">
        <f>+'PAI 2025 GPS rempl2)'!U258</f>
        <v>45996</v>
      </c>
      <c r="W260" s="317" t="str">
        <f>+'PAI 2025 GPS rempl2)'!V258</f>
        <v>4000-DESPACHO DEL SUPERINTENDENTE DELEGADO PARA ASUNTOS JURISDICCIONALES;
73-GRUPO DE TRABAJO DE COMUNICACION</v>
      </c>
      <c r="XFD260" s="314"/>
    </row>
    <row r="261" spans="1:23 16384:16384" ht="58.5" customHeight="1" x14ac:dyDescent="0.25">
      <c r="A261" s="196" t="s">
        <v>1072</v>
      </c>
      <c r="B261" s="186" t="e">
        <f>VLOOKUP(A261,'Dimensión 3-Gestión con Valor'!$B$10:$B$379,1,0)</f>
        <v>#N/A</v>
      </c>
      <c r="C261" s="184" t="str">
        <f>+'PAI 2025 GPS rempl2)'!B259</f>
        <v>4000-DESPACHO DEL SUPERINTENDENTE DELEGADO PARA ASUNTOS JURISDICCIONALES</v>
      </c>
      <c r="D261" s="184">
        <f>+'PAI 2025 GPS rempl2)'!C259</f>
        <v>2</v>
      </c>
      <c r="E261" s="184" t="str">
        <f>+'PAI 2025 GPS rempl2)'!D259</f>
        <v>Producto Eliminado</v>
      </c>
      <c r="F261" s="184" t="str">
        <f>+'PAI 2025 GPS rempl2)'!E259</f>
        <v>4000.7</v>
      </c>
      <c r="G261" s="184" t="str">
        <f>+'PAI 2025 GPS rempl2)'!F259</f>
        <v>Innovador</v>
      </c>
      <c r="H261" s="184" t="e">
        <f>VLOOKUP(A261,'Plantilla publicacion'!$A$3:$F$490,6,0)</f>
        <v>#N/A</v>
      </c>
      <c r="I261" s="184" t="e">
        <f>VLOOKUP(F261,'Plantilla publicacion'!$A$3:$N$490,14,0)</f>
        <v>#N/A</v>
      </c>
      <c r="J261" s="184" t="e">
        <f>VLOOKUP(F261,'Plantilla publicacion'!$A$3:$P$490,15,0)</f>
        <v>#N/A</v>
      </c>
      <c r="K261" s="184" t="str">
        <f>+'PAI 2025 GPS rempl2)'!J259</f>
        <v>N/A</v>
      </c>
      <c r="L261" s="184" t="str">
        <f>+'PAI 2025 GPS rempl2)'!K259</f>
        <v>Si</v>
      </c>
      <c r="M261" s="184" t="str">
        <f>+'PAI 2025 GPS rempl2)'!L259</f>
        <v>C-3503-0200-0011-40401c</v>
      </c>
      <c r="N261" s="184" t="e">
        <f>VLOOKUP(A261,'Plantilla publicacion'!$A$2:$E$491,5,0)</f>
        <v>#N/A</v>
      </c>
      <c r="O261" s="184" t="str">
        <f>IF(E261="Producto",VLOOKUP(F261,'Plantilla publicacion'!$A$3:$Q$490,16,0),"N/A")</f>
        <v>N/A</v>
      </c>
      <c r="P261" s="184" t="str">
        <f>+'PAI 2025 GPS rempl2)'!O259</f>
        <v>II Congreso de autoridades administrativas investidas con funciones jurisdiccionales en materia de competencia desleal y propiedad industrial, realizado.   (fotografías del evento realizado /único entregable).</v>
      </c>
      <c r="Q261" s="184">
        <f>+'PAI 2025 GPS rempl2)'!P259</f>
        <v>12</v>
      </c>
      <c r="R261" s="184">
        <f>+'PAI 2025 GPS rempl2)'!Q259</f>
        <v>1</v>
      </c>
      <c r="S261" s="184" t="str">
        <f>+'PAI 2025 GPS rempl2)'!R259</f>
        <v>Númerica</v>
      </c>
      <c r="T261" s="184" t="str">
        <f>+'PAI 2025 GPS rempl2)'!S259</f>
        <v># de encuentro de autoridades realizado / 1 Encuentro de autoridades a realizar</v>
      </c>
      <c r="U261" s="185">
        <f>+'PAI 2025 GPS rempl2)'!T259</f>
        <v>45691</v>
      </c>
      <c r="V261" s="185">
        <f>+'PAI 2025 GPS rempl2)'!U259</f>
        <v>45996</v>
      </c>
      <c r="W261" s="184" t="str">
        <f>+'PAI 2025 GPS rempl2)'!V259</f>
        <v>20-OFICINA DE TECNOLOGÍA E INFORMÁTICA;
4000-DESPACHO DEL SUPERINTENDENTE DELEGADO PARA ASUNTOS JURISDICCIONALES;
73-GRUPO DE TRABAJO DE COMUNICACION</v>
      </c>
    </row>
    <row r="262" spans="1:23 16384:16384" s="317" customFormat="1" ht="58.5" customHeight="1" x14ac:dyDescent="0.25">
      <c r="A262" s="196" t="s">
        <v>1073</v>
      </c>
      <c r="B262" s="314" t="e">
        <f>VLOOKUP(A262,'Dimensión 3-Gestión con Valor'!$B$10:$B$379,1,0)</f>
        <v>#N/A</v>
      </c>
      <c r="C262" s="315" t="str">
        <f>+'PAI 2025 GPS rempl2)'!B260</f>
        <v>4000-DESPACHO DEL SUPERINTENDENTE DELEGADO PARA ASUNTOS JURISDICCIONALES</v>
      </c>
      <c r="D262" s="315">
        <f>+'PAI 2025 GPS rempl2)'!C260</f>
        <v>2</v>
      </c>
      <c r="E262" s="315" t="str">
        <f>+'PAI 2025 GPS rempl2)'!D260</f>
        <v>Actividad propia Eliminada</v>
      </c>
      <c r="F262" s="315" t="str">
        <f>+'PAI 2025 GPS rempl2)'!E260</f>
        <v>4000.7.1</v>
      </c>
      <c r="G262" s="315" t="str">
        <f>+'PAI 2025 GPS rempl2)'!F260</f>
        <v>N/A</v>
      </c>
      <c r="H262" s="315" t="e">
        <f>VLOOKUP(A262,'Plantilla publicacion'!$A$3:$F$490,6,0)</f>
        <v>#N/A</v>
      </c>
      <c r="I262" s="315" t="e">
        <f>VLOOKUP(F262,'Plantilla publicacion'!$A$3:$N$490,14,0)</f>
        <v>#N/A</v>
      </c>
      <c r="J262" s="315" t="e">
        <f>VLOOKUP(F262,'Plantilla publicacion'!$A$3:$P$490,15,0)</f>
        <v>#N/A</v>
      </c>
      <c r="K262" s="315" t="str">
        <f>+'PAI 2025 GPS rempl2)'!J260</f>
        <v>N/A</v>
      </c>
      <c r="L262" s="315" t="str">
        <f>+'PAI 2025 GPS rempl2)'!K260</f>
        <v>N/A</v>
      </c>
      <c r="M262" s="315" t="str">
        <f>+'PAI 2025 GPS rempl2)'!L260</f>
        <v>N/A</v>
      </c>
      <c r="N262" s="315" t="e">
        <f t="shared" ref="N262:N267" si="41">+N261</f>
        <v>#N/A</v>
      </c>
      <c r="O262" s="315" t="str">
        <f>IF(E262="Producto",VLOOKUP(F262,'Plantilla publicacion'!$A$3:$Q$490,16,0),"N/A")</f>
        <v>N/A</v>
      </c>
      <c r="P262" s="315" t="str">
        <f>+'PAI 2025 GPS rempl2)'!O260</f>
        <v>Solicitar publicación de la fecha del evento en el calendario de eventos de la entidad  al Grupo de trabajo de Comunicaciones   (correo electrónico enviado con la fecha del evento/único entregable)</v>
      </c>
      <c r="Q262" s="315">
        <f>+'PAI 2025 GPS rempl2)'!P260</f>
        <v>25</v>
      </c>
      <c r="R262" s="315">
        <f>+'PAI 2025 GPS rempl2)'!Q260</f>
        <v>1</v>
      </c>
      <c r="S262" s="315" t="str">
        <f>+'PAI 2025 GPS rempl2)'!R260</f>
        <v>Númerica</v>
      </c>
      <c r="T262" s="315" t="str">
        <f>+'PAI 2025 GPS rempl2)'!S260</f>
        <v># de publicaciones solicitadas / 1 publicaciones a solicitar</v>
      </c>
      <c r="U262" s="316">
        <f>+'PAI 2025 GPS rempl2)'!T260</f>
        <v>45691</v>
      </c>
      <c r="V262" s="316">
        <f>+'PAI 2025 GPS rempl2)'!U260</f>
        <v>45807</v>
      </c>
      <c r="W262" s="315" t="str">
        <f>+'PAI 2025 GPS rempl2)'!V260</f>
        <v>4000-DESPACHO DEL SUPERINTENDENTE DELEGADO PARA ASUNTOS JURISDICCIONALES</v>
      </c>
    </row>
    <row r="263" spans="1:23 16384:16384" s="317" customFormat="1" ht="58.5" customHeight="1" x14ac:dyDescent="0.25">
      <c r="A263" s="196" t="s">
        <v>1074</v>
      </c>
      <c r="B263" s="314" t="e">
        <f>VLOOKUP(A263,'Dimensión 3-Gestión con Valor'!$B$10:$B$379,1,0)</f>
        <v>#N/A</v>
      </c>
      <c r="C263" s="315" t="str">
        <f>+'PAI 2025 GPS rempl2)'!B261</f>
        <v>4000-DESPACHO DEL SUPERINTENDENTE DELEGADO PARA ASUNTOS JURISDICCIONALES</v>
      </c>
      <c r="D263" s="315">
        <f>+'PAI 2025 GPS rempl2)'!C261</f>
        <v>2</v>
      </c>
      <c r="E263" s="315" t="str">
        <f>+'PAI 2025 GPS rempl2)'!D261</f>
        <v>Actividad sin participación Eliminada</v>
      </c>
      <c r="F263" s="315" t="str">
        <f>+'PAI 2025 GPS rempl2)'!E261</f>
        <v>4000.7.2</v>
      </c>
      <c r="G263" s="315" t="str">
        <f>+'PAI 2025 GPS rempl2)'!F261</f>
        <v>N/A</v>
      </c>
      <c r="H263" s="315" t="e">
        <f>VLOOKUP(A263,'Plantilla publicacion'!$A$3:$F$490,6,0)</f>
        <v>#N/A</v>
      </c>
      <c r="I263" s="315" t="e">
        <f>VLOOKUP(F263,'Plantilla publicacion'!$A$3:$N$490,14,0)</f>
        <v>#N/A</v>
      </c>
      <c r="J263" s="315" t="e">
        <f>VLOOKUP(F263,'Plantilla publicacion'!$A$3:$P$490,15,0)</f>
        <v>#N/A</v>
      </c>
      <c r="K263" s="315" t="str">
        <f>+'PAI 2025 GPS rempl2)'!J261</f>
        <v>N/A</v>
      </c>
      <c r="L263" s="315" t="str">
        <f>+'PAI 2025 GPS rempl2)'!K261</f>
        <v>N/A</v>
      </c>
      <c r="M263" s="315" t="str">
        <f>+'PAI 2025 GPS rempl2)'!L261</f>
        <v>N/A</v>
      </c>
      <c r="N263" s="315" t="e">
        <f t="shared" si="41"/>
        <v>#N/A</v>
      </c>
      <c r="O263" s="315" t="str">
        <f>IF(E263="Producto",VLOOKUP(F263,'Plantilla publicacion'!$A$3:$Q$490,16,0),"N/A")</f>
        <v>N/A</v>
      </c>
      <c r="P263" s="315" t="str">
        <f>+'PAI 2025 GPS rempl2)'!O261</f>
        <v>Publicar fecha del evento en calendario de la entidad (captura de pantalla de la publicación de la fecha del evento / único entregable)</v>
      </c>
      <c r="Q263" s="315">
        <f>+'PAI 2025 GPS rempl2)'!P261</f>
        <v>0</v>
      </c>
      <c r="R263" s="315">
        <f>+'PAI 2025 GPS rempl2)'!Q261</f>
        <v>1</v>
      </c>
      <c r="S263" s="315" t="str">
        <f>+'PAI 2025 GPS rempl2)'!R261</f>
        <v>Númerica</v>
      </c>
      <c r="T263" s="315" t="str">
        <f>+'PAI 2025 GPS rempl2)'!S261</f>
        <v># de publicaciones realizadas / 1 publicaciones a realizar</v>
      </c>
      <c r="U263" s="316">
        <f>+'PAI 2025 GPS rempl2)'!T261</f>
        <v>45811</v>
      </c>
      <c r="V263" s="316">
        <f>+'PAI 2025 GPS rempl2)'!U261</f>
        <v>45905</v>
      </c>
      <c r="W263" s="315" t="str">
        <f>+'PAI 2025 GPS rempl2)'!V261</f>
        <v>73-GRUPO DE TRABAJO DE COMUNICACION</v>
      </c>
    </row>
    <row r="264" spans="1:23 16384:16384" s="317" customFormat="1" ht="58.5" customHeight="1" x14ac:dyDescent="0.25">
      <c r="A264" s="314" t="s">
        <v>1075</v>
      </c>
      <c r="B264" s="315" t="e">
        <f>VLOOKUP(A264,'Dimensión 3-Gestión con Valor'!$B$10:$B$379,1,0)</f>
        <v>#N/A</v>
      </c>
      <c r="C264" s="315" t="str">
        <f>+'PAI 2025 GPS rempl2)'!B262</f>
        <v>4000-DESPACHO DEL SUPERINTENDENTE DELEGADO PARA ASUNTOS JURISDICCIONALES</v>
      </c>
      <c r="D264" s="315">
        <f>+'PAI 2025 GPS rempl2)'!C262</f>
        <v>2</v>
      </c>
      <c r="E264" s="315" t="str">
        <f>+'PAI 2025 GPS rempl2)'!D262</f>
        <v>Actividad propia Eliminada</v>
      </c>
      <c r="F264" s="315" t="str">
        <f>+'PAI 2025 GPS rempl2)'!E262</f>
        <v>4000.7.3</v>
      </c>
      <c r="G264" s="315" t="str">
        <f>+'PAI 2025 GPS rempl2)'!F262</f>
        <v>N/A</v>
      </c>
      <c r="H264" s="315" t="e">
        <f>VLOOKUP(A264,'Plantilla publicacion'!$A$3:$F$490,6,0)</f>
        <v>#N/A</v>
      </c>
      <c r="I264" s="315" t="e">
        <f>VLOOKUP(F264,'Plantilla publicacion'!$A$3:$N$490,14,0)</f>
        <v>#N/A</v>
      </c>
      <c r="J264" s="315" t="e">
        <f>VLOOKUP(F264,'Plantilla publicacion'!$A$3:$P$490,15,0)</f>
        <v>#N/A</v>
      </c>
      <c r="K264" s="315" t="str">
        <f>+'PAI 2025 GPS rempl2)'!J262</f>
        <v>N/A</v>
      </c>
      <c r="L264" s="315" t="str">
        <f>+'PAI 2025 GPS rempl2)'!K262</f>
        <v>N/A</v>
      </c>
      <c r="M264" s="315" t="str">
        <f>+'PAI 2025 GPS rempl2)'!L262</f>
        <v>N/A</v>
      </c>
      <c r="N264" s="315" t="e">
        <f t="shared" si="41"/>
        <v>#N/A</v>
      </c>
      <c r="O264" s="315" t="str">
        <f>IF(E264="Producto",VLOOKUP(F264,'Plantilla publicacion'!$A$3:$Q$490,16,0),"N/A")</f>
        <v>N/A</v>
      </c>
      <c r="P264" s="315" t="str">
        <f>+'PAI 2025 GPS rempl2)'!O262</f>
        <v>Diligenciar check list del evento con la fecha definitiva igual a la publicada en el  calendario de eventos (documento de check list para la realización del evento / único entregable)</v>
      </c>
      <c r="Q264" s="315">
        <f>+'PAI 2025 GPS rempl2)'!P262</f>
        <v>25</v>
      </c>
      <c r="R264" s="315">
        <f>+'PAI 2025 GPS rempl2)'!Q262</f>
        <v>1</v>
      </c>
      <c r="S264" s="315" t="str">
        <f>+'PAI 2025 GPS rempl2)'!R262</f>
        <v>Númerica</v>
      </c>
      <c r="T264" s="316" t="str">
        <f>+'PAI 2025 GPS rempl2)'!S262</f>
        <v># de check lista diligenciados / 1 check lista a diligenciar</v>
      </c>
      <c r="U264" s="316">
        <f>+'PAI 2025 GPS rempl2)'!T262</f>
        <v>45908</v>
      </c>
      <c r="V264" s="315">
        <f>+'PAI 2025 GPS rempl2)'!U262</f>
        <v>45947</v>
      </c>
      <c r="W264" s="317" t="str">
        <f>+'PAI 2025 GPS rempl2)'!V262</f>
        <v>4000-DESPACHO DEL SUPERINTENDENTE DELEGADO PARA ASUNTOS JURISDICCIONALES</v>
      </c>
      <c r="XFD264" s="314"/>
    </row>
    <row r="265" spans="1:23 16384:16384" s="317" customFormat="1" ht="58.5" customHeight="1" x14ac:dyDescent="0.25">
      <c r="A265" s="196" t="s">
        <v>1076</v>
      </c>
      <c r="B265" s="314" t="e">
        <f>VLOOKUP(A265,'Dimensión 3-Gestión con Valor'!$B$10:$B$379,1,0)</f>
        <v>#N/A</v>
      </c>
      <c r="C265" s="315" t="str">
        <f>+'PAI 2025 GPS rempl2)'!B263</f>
        <v>4000-DESPACHO DEL SUPERINTENDENTE DELEGADO PARA ASUNTOS JURISDICCIONALES</v>
      </c>
      <c r="D265" s="315">
        <f>+'PAI 2025 GPS rempl2)'!C263</f>
        <v>2</v>
      </c>
      <c r="E265" s="315" t="str">
        <f>+'PAI 2025 GPS rempl2)'!D263</f>
        <v>Actividad propia Eliminada</v>
      </c>
      <c r="F265" s="315" t="str">
        <f>+'PAI 2025 GPS rempl2)'!E263</f>
        <v>4000.7.4</v>
      </c>
      <c r="G265" s="315" t="str">
        <f>+'PAI 2025 GPS rempl2)'!F263</f>
        <v>N/A</v>
      </c>
      <c r="H265" s="315" t="e">
        <f>VLOOKUP(A265,'Plantilla publicacion'!$A$3:$F$490,6,0)</f>
        <v>#N/A</v>
      </c>
      <c r="I265" s="315" t="e">
        <f>VLOOKUP(F265,'Plantilla publicacion'!$A$3:$N$490,14,0)</f>
        <v>#N/A</v>
      </c>
      <c r="J265" s="315" t="e">
        <f>VLOOKUP(F265,'Plantilla publicacion'!$A$3:$P$490,15,0)</f>
        <v>#N/A</v>
      </c>
      <c r="K265" s="315" t="str">
        <f>+'PAI 2025 GPS rempl2)'!J263</f>
        <v>N/A</v>
      </c>
      <c r="L265" s="315" t="str">
        <f>+'PAI 2025 GPS rempl2)'!K263</f>
        <v>N/A</v>
      </c>
      <c r="M265" s="315" t="str">
        <f>+'PAI 2025 GPS rempl2)'!L263</f>
        <v>N/A</v>
      </c>
      <c r="N265" s="315" t="e">
        <f t="shared" si="41"/>
        <v>#N/A</v>
      </c>
      <c r="O265" s="315" t="str">
        <f>IF(E265="Producto",VLOOKUP(F265,'Plantilla publicacion'!$A$3:$Q$490,16,0),"N/A")</f>
        <v>N/A</v>
      </c>
      <c r="P265" s="315" t="str">
        <f>+'PAI 2025 GPS rempl2)'!O263</f>
        <v>Elaborar y enviar agenda definitiva para ser publicada (correo electrónico con agenda definitiva / único entregable)</v>
      </c>
      <c r="Q265" s="315">
        <f>+'PAI 2025 GPS rempl2)'!P263</f>
        <v>25</v>
      </c>
      <c r="R265" s="315">
        <f>+'PAI 2025 GPS rempl2)'!Q263</f>
        <v>1</v>
      </c>
      <c r="S265" s="315" t="str">
        <f>+'PAI 2025 GPS rempl2)'!R263</f>
        <v>Númerica</v>
      </c>
      <c r="T265" s="315" t="str">
        <f>+'PAI 2025 GPS rempl2)'!S263</f>
        <v># de agendas definitivas elaboradas y enviadas / 1 agendas a elaborar y enviar</v>
      </c>
      <c r="U265" s="316">
        <f>+'PAI 2025 GPS rempl2)'!T263</f>
        <v>45950</v>
      </c>
      <c r="V265" s="316">
        <f>+'PAI 2025 GPS rempl2)'!U263</f>
        <v>45968</v>
      </c>
      <c r="W265" s="315" t="str">
        <f>+'PAI 2025 GPS rempl2)'!V263</f>
        <v>4000-DESPACHO DEL SUPERINTENDENTE DELEGADO PARA ASUNTOS JURISDICCIONALES</v>
      </c>
    </row>
    <row r="266" spans="1:23 16384:16384" s="317" customFormat="1" ht="58.5" customHeight="1" x14ac:dyDescent="0.25">
      <c r="A266" s="196" t="s">
        <v>1077</v>
      </c>
      <c r="B266" s="314" t="e">
        <f>VLOOKUP(A266,'Dimensión 3-Gestión con Valor'!$B$10:$B$379,1,0)</f>
        <v>#N/A</v>
      </c>
      <c r="C266" s="315" t="str">
        <f>+'PAI 2025 GPS rempl2)'!B264</f>
        <v>4000-DESPACHO DEL SUPERINTENDENTE DELEGADO PARA ASUNTOS JURISDICCIONALES</v>
      </c>
      <c r="D266" s="315">
        <f>+'PAI 2025 GPS rempl2)'!C264</f>
        <v>2</v>
      </c>
      <c r="E266" s="315" t="str">
        <f>+'PAI 2025 GPS rempl2)'!D264</f>
        <v>Actividad sin participación Eliminada</v>
      </c>
      <c r="F266" s="315" t="str">
        <f>+'PAI 2025 GPS rempl2)'!E264</f>
        <v>4000.7.5</v>
      </c>
      <c r="G266" s="315" t="str">
        <f>+'PAI 2025 GPS rempl2)'!F264</f>
        <v>N/A</v>
      </c>
      <c r="H266" s="315" t="e">
        <f>VLOOKUP(A266,'Plantilla publicacion'!$A$3:$F$490,6,0)</f>
        <v>#N/A</v>
      </c>
      <c r="I266" s="315" t="e">
        <f>VLOOKUP(F266,'Plantilla publicacion'!$A$3:$N$490,14,0)</f>
        <v>#N/A</v>
      </c>
      <c r="J266" s="315" t="e">
        <f>VLOOKUP(F266,'Plantilla publicacion'!$A$3:$P$490,15,0)</f>
        <v>#N/A</v>
      </c>
      <c r="K266" s="315" t="str">
        <f>+'PAI 2025 GPS rempl2)'!J264</f>
        <v>N/A</v>
      </c>
      <c r="L266" s="315" t="str">
        <f>+'PAI 2025 GPS rempl2)'!K264</f>
        <v>N/A</v>
      </c>
      <c r="M266" s="315" t="str">
        <f>+'PAI 2025 GPS rempl2)'!L264</f>
        <v>N/A</v>
      </c>
      <c r="N266" s="315" t="e">
        <f t="shared" si="41"/>
        <v>#N/A</v>
      </c>
      <c r="O266" s="315" t="str">
        <f>IF(E266="Producto",VLOOKUP(F266,'Plantilla publicacion'!$A$3:$Q$490,16,0),"N/A")</f>
        <v>N/A</v>
      </c>
      <c r="P266" s="315" t="str">
        <f>+'PAI 2025 GPS rempl2)'!O264</f>
        <v>Publicar Agenda definitiva (Captura de pantalla de la publicación/ único entregable)</v>
      </c>
      <c r="Q266" s="315">
        <f>+'PAI 2025 GPS rempl2)'!P264</f>
        <v>0</v>
      </c>
      <c r="R266" s="315">
        <f>+'PAI 2025 GPS rempl2)'!Q264</f>
        <v>1</v>
      </c>
      <c r="S266" s="315" t="str">
        <f>+'PAI 2025 GPS rempl2)'!R264</f>
        <v>Númerica</v>
      </c>
      <c r="T266" s="315" t="str">
        <f>+'PAI 2025 GPS rempl2)'!S264</f>
        <v># de agendas publicadas / 1 agendas a publicar</v>
      </c>
      <c r="U266" s="316">
        <f>+'PAI 2025 GPS rempl2)'!T264</f>
        <v>45971</v>
      </c>
      <c r="V266" s="316">
        <f>+'PAI 2025 GPS rempl2)'!U264</f>
        <v>45975</v>
      </c>
      <c r="W266" s="315" t="str">
        <f>+'PAI 2025 GPS rempl2)'!V264</f>
        <v>20-OFICINA DE TECNOLOGÍA E INFORMÁTICA</v>
      </c>
    </row>
    <row r="267" spans="1:23 16384:16384" s="317" customFormat="1" ht="58.5" customHeight="1" x14ac:dyDescent="0.25">
      <c r="A267" s="314" t="s">
        <v>1078</v>
      </c>
      <c r="B267" s="315" t="e">
        <f>VLOOKUP(A267,'Dimensión 3-Gestión con Valor'!$B$10:$B$379,1,0)</f>
        <v>#N/A</v>
      </c>
      <c r="C267" s="315" t="str">
        <f>+'PAI 2025 GPS rempl2)'!B265</f>
        <v>4000-DESPACHO DEL SUPERINTENDENTE DELEGADO PARA ASUNTOS JURISDICCIONALES</v>
      </c>
      <c r="D267" s="315">
        <f>+'PAI 2025 GPS rempl2)'!C265</f>
        <v>2</v>
      </c>
      <c r="E267" s="315" t="str">
        <f>+'PAI 2025 GPS rempl2)'!D265</f>
        <v>Actividad propia Eliminada</v>
      </c>
      <c r="F267" s="315" t="str">
        <f>+'PAI 2025 GPS rempl2)'!E265</f>
        <v>4000.7.6</v>
      </c>
      <c r="G267" s="315" t="str">
        <f>+'PAI 2025 GPS rempl2)'!F265</f>
        <v>N/A</v>
      </c>
      <c r="H267" s="315" t="e">
        <f>VLOOKUP(A267,'Plantilla publicacion'!$A$3:$F$490,6,0)</f>
        <v>#N/A</v>
      </c>
      <c r="I267" s="315" t="e">
        <f>VLOOKUP(F267,'Plantilla publicacion'!$A$3:$N$490,14,0)</f>
        <v>#N/A</v>
      </c>
      <c r="J267" s="315" t="e">
        <f>VLOOKUP(F267,'Plantilla publicacion'!$A$3:$P$490,15,0)</f>
        <v>#N/A</v>
      </c>
      <c r="K267" s="315" t="str">
        <f>+'PAI 2025 GPS rempl2)'!J265</f>
        <v>N/A</v>
      </c>
      <c r="L267" s="315" t="str">
        <f>+'PAI 2025 GPS rempl2)'!K265</f>
        <v>N/A</v>
      </c>
      <c r="M267" s="315" t="str">
        <f>+'PAI 2025 GPS rempl2)'!L265</f>
        <v>N/A</v>
      </c>
      <c r="N267" s="315" t="e">
        <f t="shared" si="41"/>
        <v>#N/A</v>
      </c>
      <c r="O267" s="315" t="str">
        <f>IF(E267="Producto",VLOOKUP(F267,'Plantilla publicacion'!$A$3:$Q$490,16,0),"N/A")</f>
        <v>N/A</v>
      </c>
      <c r="P267" s="315" t="str">
        <f>+'PAI 2025 GPS rempl2)'!O265</f>
        <v>Realizar el evento (fotografías del evento realizado / único entregable)</v>
      </c>
      <c r="Q267" s="315">
        <f>+'PAI 2025 GPS rempl2)'!P265</f>
        <v>25</v>
      </c>
      <c r="R267" s="315">
        <f>+'PAI 2025 GPS rempl2)'!Q265</f>
        <v>1</v>
      </c>
      <c r="S267" s="315" t="str">
        <f>+'PAI 2025 GPS rempl2)'!R265</f>
        <v>Númerica</v>
      </c>
      <c r="T267" s="316" t="str">
        <f>+'PAI 2025 GPS rempl2)'!S265</f>
        <v># de eventos realizados / 1 evento a realizar</v>
      </c>
      <c r="U267" s="316">
        <f>+'PAI 2025 GPS rempl2)'!T265</f>
        <v>45979</v>
      </c>
      <c r="V267" s="315">
        <f>+'PAI 2025 GPS rempl2)'!U265</f>
        <v>45996</v>
      </c>
      <c r="W267" s="317" t="str">
        <f>+'PAI 2025 GPS rempl2)'!V265</f>
        <v>4000-DESPACHO DEL SUPERINTENDENTE DELEGADO PARA ASUNTOS JURISDICCIONALES;
73-GRUPO DE TRABAJO DE COMUNICACION</v>
      </c>
      <c r="XFD267" s="314"/>
    </row>
    <row r="268" spans="1:23 16384:16384" ht="58.5" customHeight="1" x14ac:dyDescent="0.25">
      <c r="A268" s="196" t="s">
        <v>1079</v>
      </c>
      <c r="B268" s="186" t="str">
        <f>VLOOKUP(A268,'Dimensión 3-Gestión con Valor'!$B$10:$B$379,1,0)</f>
        <v>4000.8</v>
      </c>
      <c r="C268" s="184" t="str">
        <f>+'PAI 2025 GPS rempl2)'!B266</f>
        <v>4000-DESPACHO DEL SUPERINTENDENTE DELEGADO PARA ASUNTOS JURISDICCIONALES</v>
      </c>
      <c r="D268" s="184">
        <f>+'PAI 2025 GPS rempl2)'!C266</f>
        <v>2</v>
      </c>
      <c r="E268" s="184" t="str">
        <f>+'PAI 2025 GPS rempl2)'!D266</f>
        <v>Producto</v>
      </c>
      <c r="F268" s="184" t="str">
        <f>+'PAI 2025 GPS rempl2)'!E266</f>
        <v>4000.8</v>
      </c>
      <c r="G268" s="184" t="str">
        <f>+'PAI 2025 GPS rempl2)'!F266</f>
        <v>Innovador</v>
      </c>
      <c r="H268" s="184" t="str">
        <f>VLOOKUP(A268,'Plantilla publicacion'!$A$3:$F$490,6,0)</f>
        <v>56-Fortalecer la gestión de la información, el conocimiento y la innovación para optimizar la capacidad institucional</v>
      </c>
      <c r="I268" s="184" t="str">
        <f>VLOOKUP(F268,'Plantilla publicacion'!$A$3:$N$490,14,0)</f>
        <v>102-Cumplimiento de productos del PAI asociados a Fortalecer la gestión de la información, el conocimiento y la innovación para optimizar la capacidad institucional</v>
      </c>
      <c r="J268" s="184" t="str">
        <f>VLOOKUP(F268,'Plantilla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68" s="184" t="str">
        <f>+'PAI 2025 GPS rempl2)'!J266</f>
        <v>N/A</v>
      </c>
      <c r="L268" s="184" t="str">
        <f>+'PAI 2025 GPS rempl2)'!K266</f>
        <v>No</v>
      </c>
      <c r="M268" s="184" t="str">
        <f>+'PAI 2025 GPS rempl2)'!L266</f>
        <v>C-3503-0200-0011-40401c</v>
      </c>
      <c r="N268" s="184" t="str">
        <f>VLOOKUP(A268,'Plantilla publicacion'!$A$2:$E$491,5,0)</f>
        <v>Política Servicio al Ciudadano_DIMENSIÓN Gestión con Valores para Resultados</v>
      </c>
      <c r="O268" s="184">
        <f>IF(E268="Producto",VLOOKUP(F268,'Plantilla publicacion'!$A$3:$Q$490,16,0),"N/A")</f>
        <v>0</v>
      </c>
      <c r="P268" s="184" t="str">
        <f>+'PAI 2025 GPS rempl2)'!O266</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Q268" s="184">
        <f>+'PAI 2025 GPS rempl2)'!P266</f>
        <v>5</v>
      </c>
      <c r="R268" s="184">
        <f>+'PAI 2025 GPS rempl2)'!Q266</f>
        <v>1</v>
      </c>
      <c r="S268" s="184" t="str">
        <f>+'PAI 2025 GPS rempl2)'!R266</f>
        <v>Númerica</v>
      </c>
      <c r="T268" s="184" t="str">
        <f>+'PAI 2025 GPS rempl2)'!S266</f>
        <v># de Evidencias entregadas / 1 Evidencias programadas</v>
      </c>
      <c r="U268" s="185">
        <f>+'PAI 2025 GPS rempl2)'!T266</f>
        <v>45691</v>
      </c>
      <c r="V268" s="185">
        <f>+'PAI 2025 GPS rempl2)'!U266</f>
        <v>46003</v>
      </c>
      <c r="W268" s="184" t="str">
        <f>+'PAI 2025 GPS rempl2)'!V266</f>
        <v>4000-DESPACHO DEL SUPERINTENDENTE DELEGADO PARA ASUNTOS JURISDICCIONALES</v>
      </c>
    </row>
    <row r="269" spans="1:23 16384:16384" s="317" customFormat="1" ht="58.5" customHeight="1" x14ac:dyDescent="0.25">
      <c r="A269" s="196" t="s">
        <v>1081</v>
      </c>
      <c r="B269" s="314" t="str">
        <f>VLOOKUP(A269,'Dimensión 3-Gestión con Valor'!$B$10:$B$379,1,0)</f>
        <v>4000.8.1</v>
      </c>
      <c r="C269" s="315" t="str">
        <f>+'PAI 2025 GPS rempl2)'!B267</f>
        <v>4000-DESPACHO DEL SUPERINTENDENTE DELEGADO PARA ASUNTOS JURISDICCIONALES</v>
      </c>
      <c r="D269" s="315">
        <f>+'PAI 2025 GPS rempl2)'!C267</f>
        <v>2</v>
      </c>
      <c r="E269" s="315" t="str">
        <f>+'PAI 2025 GPS rempl2)'!D267</f>
        <v>Actividad propia</v>
      </c>
      <c r="F269" s="315" t="str">
        <f>+'PAI 2025 GPS rempl2)'!E267</f>
        <v>4000.8.1</v>
      </c>
      <c r="G269" s="315" t="str">
        <f>+'PAI 2025 GPS rempl2)'!F267</f>
        <v>N/A</v>
      </c>
      <c r="H269" s="315">
        <f>VLOOKUP(A269,'Plantilla publicacion'!$A$3:$F$490,6,0)</f>
        <v>0</v>
      </c>
      <c r="I269" s="315">
        <f>VLOOKUP(F269,'Plantilla publicacion'!$A$3:$N$490,14,0)</f>
        <v>0</v>
      </c>
      <c r="J269" s="315">
        <f>VLOOKUP(F269,'Plantilla publicacion'!$A$3:$P$490,15,0)</f>
        <v>0</v>
      </c>
      <c r="K269" s="315" t="str">
        <f>+'PAI 2025 GPS rempl2)'!J267</f>
        <v>N/A</v>
      </c>
      <c r="L269" s="315" t="str">
        <f>+'PAI 2025 GPS rempl2)'!K267</f>
        <v>N/A</v>
      </c>
      <c r="M269" s="315" t="str">
        <f>+'PAI 2025 GPS rempl2)'!L267</f>
        <v>N/A</v>
      </c>
      <c r="N269" s="315" t="str">
        <f>+N268</f>
        <v>Política Servicio al Ciudadano_DIMENSIÓN Gestión con Valores para Resultados</v>
      </c>
      <c r="O269" s="315" t="str">
        <f>IF(E269="Producto",VLOOKUP(F269,'Plantilla publicacion'!$A$3:$Q$490,16,0),"N/A")</f>
        <v>N/A</v>
      </c>
      <c r="P269" s="315" t="str">
        <f>+'PAI 2025 GPS rempl2)'!O267</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Q269" s="315">
        <f>+'PAI 2025 GPS rempl2)'!P267</f>
        <v>100</v>
      </c>
      <c r="R269" s="315">
        <f>+'PAI 2025 GPS rempl2)'!Q267</f>
        <v>1</v>
      </c>
      <c r="S269" s="315" t="str">
        <f>+'PAI 2025 GPS rempl2)'!R267</f>
        <v>Númerica</v>
      </c>
      <c r="T269" s="315" t="str">
        <f>+'PAI 2025 GPS rempl2)'!S267</f>
        <v># de Evidencias entregadas / 1 Evidencias programadas</v>
      </c>
      <c r="U269" s="316">
        <f>+'PAI 2025 GPS rempl2)'!T267</f>
        <v>45691</v>
      </c>
      <c r="V269" s="316">
        <f>+'PAI 2025 GPS rempl2)'!U267</f>
        <v>46003</v>
      </c>
      <c r="W269" s="315" t="str">
        <f>+'PAI 2025 GPS rempl2)'!V267</f>
        <v>4000-DESPACHO DEL SUPERINTENDENTE DELEGADO PARA ASUNTOS JURISDICCIONALES</v>
      </c>
    </row>
    <row r="270" spans="1:23 16384:16384" ht="58.5" customHeight="1" x14ac:dyDescent="0.25">
      <c r="A270" s="196" t="s">
        <v>1325</v>
      </c>
      <c r="B270" s="186" t="str">
        <f>VLOOKUP(A270,'Dimensión 3-Gestión con Valor'!$B$10:$B$379,1,0)</f>
        <v>3000.1</v>
      </c>
      <c r="C270" s="184" t="str">
        <f>+'PAI 2025 GPS rempl2)'!B268</f>
        <v>3000-DESPACHO DEL SUPERINTENDENTE DELEGADO PARA LA PROTECCIÓN DEL CONSUMIDOR</v>
      </c>
      <c r="D270" s="184">
        <f>+'PAI 2025 GPS rempl2)'!C268</f>
        <v>4</v>
      </c>
      <c r="E270" s="184" t="str">
        <f>+'PAI 2025 GPS rempl2)'!D268</f>
        <v>Producto</v>
      </c>
      <c r="F270" s="184" t="str">
        <f>+'PAI 2025 GPS rempl2)'!E268</f>
        <v>3000.1</v>
      </c>
      <c r="G270" s="184" t="str">
        <f>+'PAI 2025 GPS rempl2)'!F268</f>
        <v>Operativo</v>
      </c>
      <c r="H270" s="184" t="str">
        <f>VLOOKUP(A270,'Plantilla publicacion'!$A$3:$F$490,6,0)</f>
        <v>58-Promover el enfoque preventivo, diferencial y territorial en el que hacer misional de la entidad</v>
      </c>
      <c r="I270" s="184" t="str">
        <f>VLOOKUP(F270,'Plantilla publicacion'!$A$3:$N$490,14,0)</f>
        <v>103-Cumplimiento de productos del PAI asociados a Promover el enfoque preventivo, diferencial y territorial en el que hacer misional de la entidad</v>
      </c>
      <c r="J270" s="184" t="str">
        <f>VLOOKUP(F270,'Plantilla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0" s="184" t="str">
        <f>+'PAI 2025 GPS rempl2)'!J268</f>
        <v>Enfoque Estrategico _ Territorial</v>
      </c>
      <c r="L270" s="184" t="str">
        <f>+'PAI 2025 GPS rempl2)'!K268</f>
        <v>Si</v>
      </c>
      <c r="M270" s="184" t="str">
        <f>+'PAI 2025 GPS rempl2)'!L268</f>
        <v>N/A</v>
      </c>
      <c r="N270" s="184" t="str">
        <f>VLOOKUP(A270,'Plantilla publicacion'!$A$2:$E$491,5,0)</f>
        <v>Política Servicio al Ciudadano_DIMENSIÓN Gestión con Valores para Resultados</v>
      </c>
      <c r="O270" s="184" t="str">
        <f>IF(E270="Producto",VLOOKUP(F270,'Plantilla publicacion'!$A$3:$Q$490,16,0),"N/A")</f>
        <v xml:space="preserve">PND_8_Fortalecer las capacidades y conocimiento sobre derechos y deberes de las relaciones de consumo </v>
      </c>
      <c r="P270" s="184" t="str">
        <f>+'PAI 2025 GPS rempl2)'!O268</f>
        <v>Plan de difusión para que el consumidor conozca sus derechos "ABC  de atención a los usuarios SIC / Supersolidaria, ejecutado Imágenes (fotografía o captura de pantalla) de la difusión realizada</v>
      </c>
      <c r="Q270" s="184">
        <f>+'PAI 2025 GPS rempl2)'!P268</f>
        <v>20</v>
      </c>
      <c r="R270" s="184">
        <f>+'PAI 2025 GPS rempl2)'!Q268</f>
        <v>1</v>
      </c>
      <c r="S270" s="184" t="str">
        <f>+'PAI 2025 GPS rempl2)'!R268</f>
        <v>Númerica</v>
      </c>
      <c r="T270" s="184" t="str">
        <f>+'PAI 2025 GPS rempl2)'!S268</f>
        <v># de documento difundido / 1 documento a difundir</v>
      </c>
      <c r="U270" s="185">
        <f>+'PAI 2025 GPS rempl2)'!T268</f>
        <v>45672</v>
      </c>
      <c r="V270" s="185">
        <f>+'PAI 2025 GPS rempl2)'!U268</f>
        <v>46021</v>
      </c>
      <c r="W270" s="184" t="str">
        <f>+'PAI 2025 GPS rempl2)'!V268</f>
        <v>3000-DESPACHO DEL SUPERINTENDENTE DELEGADO PARA LA PROTECCIÓN DEL CONSUMIDOR;
73-GRUPO DE TRABAJO DE COMUNICACION</v>
      </c>
    </row>
    <row r="271" spans="1:23 16384:16384" s="317" customFormat="1" ht="58.5" customHeight="1" x14ac:dyDescent="0.25">
      <c r="A271" s="196" t="s">
        <v>1328</v>
      </c>
      <c r="B271" s="314" t="str">
        <f>VLOOKUP(A271,'Dimensión 3-Gestión con Valor'!$B$10:$B$379,1,0)</f>
        <v>3000.1.1</v>
      </c>
      <c r="C271" s="315" t="str">
        <f>+'PAI 2025 GPS rempl2)'!B269</f>
        <v>3000-DESPACHO DEL SUPERINTENDENTE DELEGADO PARA LA PROTECCIÓN DEL CONSUMIDOR</v>
      </c>
      <c r="D271" s="315">
        <f>+'PAI 2025 GPS rempl2)'!C269</f>
        <v>4</v>
      </c>
      <c r="E271" s="315" t="str">
        <f>+'PAI 2025 GPS rempl2)'!D269</f>
        <v>Actividad propia</v>
      </c>
      <c r="F271" s="315" t="str">
        <f>+'PAI 2025 GPS rempl2)'!E269</f>
        <v>3000.1.1</v>
      </c>
      <c r="G271" s="315" t="str">
        <f>+'PAI 2025 GPS rempl2)'!F269</f>
        <v>N/A</v>
      </c>
      <c r="H271" s="315">
        <f>VLOOKUP(A271,'Plantilla publicacion'!$A$3:$F$490,6,0)</f>
        <v>0</v>
      </c>
      <c r="I271" s="315">
        <f>VLOOKUP(F271,'Plantilla publicacion'!$A$3:$N$490,14,0)</f>
        <v>0</v>
      </c>
      <c r="J271" s="315">
        <f>VLOOKUP(F271,'Plantilla publicacion'!$A$3:$P$490,15,0)</f>
        <v>0</v>
      </c>
      <c r="K271" s="315" t="str">
        <f>+'PAI 2025 GPS rempl2)'!J269</f>
        <v>N/A</v>
      </c>
      <c r="L271" s="315" t="str">
        <f>+'PAI 2025 GPS rempl2)'!K269</f>
        <v>N/A</v>
      </c>
      <c r="M271" s="315" t="str">
        <f>+'PAI 2025 GPS rempl2)'!L269</f>
        <v>N/A</v>
      </c>
      <c r="N271" s="315" t="str">
        <f t="shared" ref="N271:N273" si="42">+N270</f>
        <v>Política Servicio al Ciudadano_DIMENSIÓN Gestión con Valores para Resultados</v>
      </c>
      <c r="O271" s="315" t="str">
        <f>IF(E271="Producto",VLOOKUP(F271,'Plantilla publicacion'!$A$3:$Q$490,16,0),"N/A")</f>
        <v>N/A</v>
      </c>
      <c r="P271" s="315" t="str">
        <f>+'PAI 2025 GPS rempl2)'!O269</f>
        <v>Aprobar el documento final que se va a difundir a los consumidores (Documento final aprobado)</v>
      </c>
      <c r="Q271" s="315">
        <f>+'PAI 2025 GPS rempl2)'!P269</f>
        <v>100</v>
      </c>
      <c r="R271" s="315">
        <f>+'PAI 2025 GPS rempl2)'!Q269</f>
        <v>1</v>
      </c>
      <c r="S271" s="315" t="str">
        <f>+'PAI 2025 GPS rempl2)'!R269</f>
        <v>Númerica</v>
      </c>
      <c r="T271" s="315" t="str">
        <f>+'PAI 2025 GPS rempl2)'!S269</f>
        <v># de documento aprobados / 1 documentos a aprobar</v>
      </c>
      <c r="U271" s="316">
        <f>+'PAI 2025 GPS rempl2)'!T269</f>
        <v>45672</v>
      </c>
      <c r="V271" s="316">
        <f>+'PAI 2025 GPS rempl2)'!U269</f>
        <v>45839</v>
      </c>
      <c r="W271" s="315" t="str">
        <f>+'PAI 2025 GPS rempl2)'!V269</f>
        <v>3000-DESPACHO DEL SUPERINTENDENTE DELEGADO PARA LA PROTECCIÓN DEL CONSUMIDOR</v>
      </c>
    </row>
    <row r="272" spans="1:23 16384:16384" s="317" customFormat="1" ht="58.5" customHeight="1" x14ac:dyDescent="0.25">
      <c r="A272" s="314" t="s">
        <v>1330</v>
      </c>
      <c r="B272" s="315" t="str">
        <f>VLOOKUP(A272,'Dimensión 3-Gestión con Valor'!$B$10:$B$379,1,0)</f>
        <v>3000.1.2</v>
      </c>
      <c r="C272" s="315" t="str">
        <f>+'PAI 2025 GPS rempl2)'!B270</f>
        <v>3000-DESPACHO DEL SUPERINTENDENTE DELEGADO PARA LA PROTECCIÓN DEL CONSUMIDOR</v>
      </c>
      <c r="D272" s="315">
        <f>+'PAI 2025 GPS rempl2)'!C270</f>
        <v>4</v>
      </c>
      <c r="E272" s="315" t="str">
        <f>+'PAI 2025 GPS rempl2)'!D270</f>
        <v>Actividad sin participación</v>
      </c>
      <c r="F272" s="315" t="str">
        <f>+'PAI 2025 GPS rempl2)'!E270</f>
        <v>3000.1.2</v>
      </c>
      <c r="G272" s="315" t="str">
        <f>+'PAI 2025 GPS rempl2)'!F270</f>
        <v>N/A</v>
      </c>
      <c r="H272" s="315">
        <f>VLOOKUP(A272,'Plantilla publicacion'!$A$3:$F$490,6,0)</f>
        <v>0</v>
      </c>
      <c r="I272" s="315">
        <f>VLOOKUP(F272,'Plantilla publicacion'!$A$3:$N$490,14,0)</f>
        <v>0</v>
      </c>
      <c r="J272" s="315">
        <f>VLOOKUP(F272,'Plantilla publicacion'!$A$3:$P$490,15,0)</f>
        <v>0</v>
      </c>
      <c r="K272" s="315" t="str">
        <f>+'PAI 2025 GPS rempl2)'!J270</f>
        <v>N/A</v>
      </c>
      <c r="L272" s="315" t="str">
        <f>+'PAI 2025 GPS rempl2)'!K270</f>
        <v>N/A</v>
      </c>
      <c r="M272" s="315" t="str">
        <f>+'PAI 2025 GPS rempl2)'!L270</f>
        <v>N/A</v>
      </c>
      <c r="N272" s="315" t="str">
        <f t="shared" si="42"/>
        <v>Política Servicio al Ciudadano_DIMENSIÓN Gestión con Valores para Resultados</v>
      </c>
      <c r="O272" s="315" t="str">
        <f>IF(E272="Producto",VLOOKUP(F272,'Plantilla publicacion'!$A$3:$Q$490,16,0),"N/A")</f>
        <v>N/A</v>
      </c>
      <c r="P272" s="315" t="str">
        <f>+'PAI 2025 GPS rempl2)'!O270</f>
        <v>Publicar el documento final en la pagina web de la entidad (Captura de pantalla con la publicación del documento).</v>
      </c>
      <c r="Q272" s="315">
        <f>+'PAI 2025 GPS rempl2)'!P270</f>
        <v>0</v>
      </c>
      <c r="R272" s="315">
        <f>+'PAI 2025 GPS rempl2)'!Q270</f>
        <v>1</v>
      </c>
      <c r="S272" s="315" t="str">
        <f>+'PAI 2025 GPS rempl2)'!R270</f>
        <v>Númerica</v>
      </c>
      <c r="T272" s="316" t="str">
        <f>+'PAI 2025 GPS rempl2)'!S270</f>
        <v># de documento publicado / 1 documento a publicar</v>
      </c>
      <c r="U272" s="316">
        <f>+'PAI 2025 GPS rempl2)'!T270</f>
        <v>45840</v>
      </c>
      <c r="V272" s="315">
        <f>+'PAI 2025 GPS rempl2)'!U270</f>
        <v>45869</v>
      </c>
      <c r="W272" s="317" t="str">
        <f>+'PAI 2025 GPS rempl2)'!V270</f>
        <v>73-GRUPO DE TRABAJO DE COMUNICACION</v>
      </c>
      <c r="XFD272" s="314"/>
    </row>
    <row r="273" spans="1:23 16384:16384" s="317" customFormat="1" ht="58.5" customHeight="1" x14ac:dyDescent="0.25">
      <c r="A273" s="196" t="s">
        <v>1332</v>
      </c>
      <c r="B273" s="314" t="str">
        <f>VLOOKUP(A273,'Dimensión 3-Gestión con Valor'!$B$10:$B$379,1,0)</f>
        <v>3000.1.3</v>
      </c>
      <c r="C273" s="315" t="str">
        <f>+'PAI 2025 GPS rempl2)'!B271</f>
        <v>3000-DESPACHO DEL SUPERINTENDENTE DELEGADO PARA LA PROTECCIÓN DEL CONSUMIDOR</v>
      </c>
      <c r="D273" s="315">
        <f>+'PAI 2025 GPS rempl2)'!C271</f>
        <v>4</v>
      </c>
      <c r="E273" s="315" t="str">
        <f>+'PAI 2025 GPS rempl2)'!D271</f>
        <v>Actividad sin participación</v>
      </c>
      <c r="F273" s="315" t="str">
        <f>+'PAI 2025 GPS rempl2)'!E271</f>
        <v>3000.1.3</v>
      </c>
      <c r="G273" s="315" t="str">
        <f>+'PAI 2025 GPS rempl2)'!F271</f>
        <v>N/A</v>
      </c>
      <c r="H273" s="315">
        <f>VLOOKUP(A273,'Plantilla publicacion'!$A$3:$F$490,6,0)</f>
        <v>0</v>
      </c>
      <c r="I273" s="315">
        <f>VLOOKUP(F273,'Plantilla publicacion'!$A$3:$N$490,14,0)</f>
        <v>0</v>
      </c>
      <c r="J273" s="315">
        <f>VLOOKUP(F273,'Plantilla publicacion'!$A$3:$P$490,15,0)</f>
        <v>0</v>
      </c>
      <c r="K273" s="315" t="str">
        <f>+'PAI 2025 GPS rempl2)'!J271</f>
        <v>N/A</v>
      </c>
      <c r="L273" s="315" t="str">
        <f>+'PAI 2025 GPS rempl2)'!K271</f>
        <v>N/A</v>
      </c>
      <c r="M273" s="315" t="str">
        <f>+'PAI 2025 GPS rempl2)'!L271</f>
        <v>N/A</v>
      </c>
      <c r="N273" s="315" t="str">
        <f t="shared" si="42"/>
        <v>Política Servicio al Ciudadano_DIMENSIÓN Gestión con Valores para Resultados</v>
      </c>
      <c r="O273" s="315" t="str">
        <f>IF(E273="Producto",VLOOKUP(F273,'Plantilla publicacion'!$A$3:$Q$490,16,0),"N/A")</f>
        <v>N/A</v>
      </c>
      <c r="P273" s="315" t="str">
        <f>+'PAI 2025 GPS rempl2)'!O271</f>
        <v>Realizar la difusión del ABC de atención a los usuarios SIC / Super Solidaria. - Imágenes (fotografía o captura de pantalla) de la difusión realizada</v>
      </c>
      <c r="Q273" s="315">
        <f>+'PAI 2025 GPS rempl2)'!P271</f>
        <v>0</v>
      </c>
      <c r="R273" s="315">
        <f>+'PAI 2025 GPS rempl2)'!Q271</f>
        <v>1</v>
      </c>
      <c r="S273" s="315" t="str">
        <f>+'PAI 2025 GPS rempl2)'!R271</f>
        <v>Númerica</v>
      </c>
      <c r="T273" s="315" t="str">
        <f>+'PAI 2025 GPS rempl2)'!S271</f>
        <v># de documento difundido / 1 documento a difundir</v>
      </c>
      <c r="U273" s="316">
        <f>+'PAI 2025 GPS rempl2)'!T271</f>
        <v>45870</v>
      </c>
      <c r="V273" s="316">
        <f>+'PAI 2025 GPS rempl2)'!U271</f>
        <v>46021</v>
      </c>
      <c r="W273" s="315" t="str">
        <f>+'PAI 2025 GPS rempl2)'!V271</f>
        <v>73-GRUPO DE TRABAJO DE COMUNICACION</v>
      </c>
    </row>
    <row r="274" spans="1:23 16384:16384" ht="58.5" customHeight="1" x14ac:dyDescent="0.25">
      <c r="A274" s="196" t="s">
        <v>1333</v>
      </c>
      <c r="B274" s="186" t="str">
        <f>VLOOKUP(A274,'Dimensión 3-Gestión con Valor'!$B$10:$B$379,1,0)</f>
        <v>3000.2</v>
      </c>
      <c r="C274" s="184" t="str">
        <f>+'PAI 2025 GPS rempl2)'!B272</f>
        <v>3000-DESPACHO DEL SUPERINTENDENTE DELEGADO PARA LA PROTECCIÓN DEL CONSUMIDOR</v>
      </c>
      <c r="D274" s="184">
        <f>+'PAI 2025 GPS rempl2)'!C272</f>
        <v>4</v>
      </c>
      <c r="E274" s="184" t="str">
        <f>+'PAI 2025 GPS rempl2)'!D272</f>
        <v>Producto</v>
      </c>
      <c r="F274" s="184" t="str">
        <f>+'PAI 2025 GPS rempl2)'!E272</f>
        <v>3000.2</v>
      </c>
      <c r="G274" s="184" t="str">
        <f>+'PAI 2025 GPS rempl2)'!F272</f>
        <v>Operativo</v>
      </c>
      <c r="H274" s="184" t="str">
        <f>VLOOKUP(A274,'Plantilla publicacion'!$A$3:$F$490,6,0)</f>
        <v>58-Promover el enfoque preventivo, diferencial y territorial en el que hacer misional de la entidad</v>
      </c>
      <c r="I274" s="184" t="str">
        <f>VLOOKUP(F274,'Plantilla publicacion'!$A$3:$N$490,14,0)</f>
        <v>103-Cumplimiento de productos del PAI asociados a Promover el enfoque preventivo, diferencial y territorial en el que hacer misional de la entidad</v>
      </c>
      <c r="J274" s="184" t="str">
        <f>VLOOKUP(F274,'Plantilla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4" s="184" t="str">
        <f>+'PAI 2025 GPS rempl2)'!J272</f>
        <v>Enfoque Estrategico _ Preventivó</v>
      </c>
      <c r="L274" s="184" t="str">
        <f>+'PAI 2025 GPS rempl2)'!K272</f>
        <v>Si</v>
      </c>
      <c r="M274" s="184" t="str">
        <f>+'PAI 2025 GPS rempl2)'!L272</f>
        <v>N/A</v>
      </c>
      <c r="N274" s="184" t="str">
        <f>VLOOKUP(A274,'Plantilla publicacion'!$A$2:$E$491,5,0)</f>
        <v>Política Servicio al Ciudadano_DIMENSIÓN Gestión con Valores para Resultados</v>
      </c>
      <c r="O274" s="184" t="str">
        <f>IF(E274="Producto",VLOOKUP(F274,'Plantilla publicacion'!$A$3:$Q$490,16,0),"N/A")</f>
        <v xml:space="preserve">PND_8_Fortalecer las capacidades y conocimiento sobre derechos y deberes de las relaciones de consumo </v>
      </c>
      <c r="P274" s="184" t="str">
        <f>+'PAI 2025 GPS rempl2)'!O272</f>
        <v>Cursos virtuales en materia de protección al consumidor dirigidos a la ciudadanía interesada, publicados en campus virtual y difundidos (Capturas de pantalla de los cursos en el campus virtual y capturas de pantalla de la difusión).</v>
      </c>
      <c r="Q274" s="184">
        <f>+'PAI 2025 GPS rempl2)'!P272</f>
        <v>20</v>
      </c>
      <c r="R274" s="184">
        <f>+'PAI 2025 GPS rempl2)'!Q272</f>
        <v>2</v>
      </c>
      <c r="S274" s="184" t="str">
        <f>+'PAI 2025 GPS rempl2)'!R272</f>
        <v>Númerica</v>
      </c>
      <c r="T274" s="184" t="str">
        <f>+'PAI 2025 GPS rempl2)'!S272</f>
        <v># de curso publicado / 2 curso a publicar</v>
      </c>
      <c r="U274" s="185">
        <f>+'PAI 2025 GPS rempl2)'!T272</f>
        <v>45672</v>
      </c>
      <c r="V274" s="185">
        <f>+'PAI 2025 GPS rempl2)'!U272</f>
        <v>46006</v>
      </c>
      <c r="W274" s="184" t="str">
        <f>+'PAI 2025 GPS rempl2)'!V272</f>
        <v>3000-DESPACHO DEL SUPERINTENDENTE DELEGADO PARA LA PROTECCIÓN DEL CONSUMIDOR;
71-GRUPO DE TRABAJO DE FORMACION;
73-GRUPO DE TRABAJO DE COMUNICACION</v>
      </c>
    </row>
    <row r="275" spans="1:23 16384:16384" s="317" customFormat="1" ht="58.5" customHeight="1" x14ac:dyDescent="0.25">
      <c r="A275" s="196" t="s">
        <v>1336</v>
      </c>
      <c r="B275" s="314" t="str">
        <f>VLOOKUP(A275,'Dimensión 3-Gestión con Valor'!$B$10:$B$379,1,0)</f>
        <v>3000.2.1</v>
      </c>
      <c r="C275" s="315" t="str">
        <f>+'PAI 2025 GPS rempl2)'!B273</f>
        <v>3000-DESPACHO DEL SUPERINTENDENTE DELEGADO PARA LA PROTECCIÓN DEL CONSUMIDOR</v>
      </c>
      <c r="D275" s="315">
        <f>+'PAI 2025 GPS rempl2)'!C273</f>
        <v>4</v>
      </c>
      <c r="E275" s="315" t="str">
        <f>+'PAI 2025 GPS rempl2)'!D273</f>
        <v>Actividad propia</v>
      </c>
      <c r="F275" s="315" t="str">
        <f>+'PAI 2025 GPS rempl2)'!E273</f>
        <v>3000.2.1</v>
      </c>
      <c r="G275" s="315" t="str">
        <f>+'PAI 2025 GPS rempl2)'!F273</f>
        <v>N/A</v>
      </c>
      <c r="H275" s="315">
        <f>VLOOKUP(A275,'Plantilla publicacion'!$A$3:$F$490,6,0)</f>
        <v>0</v>
      </c>
      <c r="I275" s="315">
        <f>VLOOKUP(F275,'Plantilla publicacion'!$A$3:$N$490,14,0)</f>
        <v>0</v>
      </c>
      <c r="J275" s="315">
        <f>VLOOKUP(F275,'Plantilla publicacion'!$A$3:$P$490,15,0)</f>
        <v>0</v>
      </c>
      <c r="K275" s="315" t="str">
        <f>+'PAI 2025 GPS rempl2)'!J273</f>
        <v>N/A</v>
      </c>
      <c r="L275" s="315" t="str">
        <f>+'PAI 2025 GPS rempl2)'!K273</f>
        <v>N/A</v>
      </c>
      <c r="M275" s="315" t="str">
        <f>+'PAI 2025 GPS rempl2)'!L273</f>
        <v>N/A</v>
      </c>
      <c r="N275" s="315" t="str">
        <f t="shared" ref="N275:N280" si="43">+N274</f>
        <v>Política Servicio al Ciudadano_DIMENSIÓN Gestión con Valores para Resultados</v>
      </c>
      <c r="O275" s="315" t="str">
        <f>IF(E275="Producto",VLOOKUP(F275,'Plantilla publicacion'!$A$3:$Q$490,16,0),"N/A")</f>
        <v>N/A</v>
      </c>
      <c r="P275" s="315" t="str">
        <f>+'PAI 2025 GPS rempl2)'!O273</f>
        <v>Enviar a OSCAE las plantillas diligenciadas con el contenido para cursos virtuales (Responsable Delegatura) (Correo electrónico con  las plantillas diligenciadas)</v>
      </c>
      <c r="Q275" s="315">
        <f>+'PAI 2025 GPS rempl2)'!P273</f>
        <v>30</v>
      </c>
      <c r="R275" s="315">
        <f>+'PAI 2025 GPS rempl2)'!Q273</f>
        <v>2</v>
      </c>
      <c r="S275" s="315" t="str">
        <f>+'PAI 2025 GPS rempl2)'!R273</f>
        <v>Númerica</v>
      </c>
      <c r="T275" s="315" t="str">
        <f>+'PAI 2025 GPS rempl2)'!S273</f>
        <v># de documentos enviados / 2 documento a enviar</v>
      </c>
      <c r="U275" s="316">
        <f>+'PAI 2025 GPS rempl2)'!T273</f>
        <v>45672</v>
      </c>
      <c r="V275" s="316">
        <f>+'PAI 2025 GPS rempl2)'!U273</f>
        <v>45744</v>
      </c>
      <c r="W275" s="315" t="str">
        <f>+'PAI 2025 GPS rempl2)'!V273</f>
        <v>3000-DESPACHO DEL SUPERINTENDENTE DELEGADO PARA LA PROTECCIÓN DEL CONSUMIDOR</v>
      </c>
    </row>
    <row r="276" spans="1:23 16384:16384" s="317" customFormat="1" ht="58.5" customHeight="1" x14ac:dyDescent="0.25">
      <c r="A276" s="314" t="s">
        <v>1338</v>
      </c>
      <c r="B276" s="315" t="str">
        <f>VLOOKUP(A276,'Dimensión 3-Gestión con Valor'!$B$10:$B$379,1,0)</f>
        <v>3000.2.2</v>
      </c>
      <c r="C276" s="315" t="str">
        <f>+'PAI 2025 GPS rempl2)'!B274</f>
        <v>3000-DESPACHO DEL SUPERINTENDENTE DELEGADO PARA LA PROTECCIÓN DEL CONSUMIDOR</v>
      </c>
      <c r="D276" s="315">
        <f>+'PAI 2025 GPS rempl2)'!C274</f>
        <v>4</v>
      </c>
      <c r="E276" s="315" t="str">
        <f>+'PAI 2025 GPS rempl2)'!D274</f>
        <v>Actividad sin participación</v>
      </c>
      <c r="F276" s="315" t="str">
        <f>+'PAI 2025 GPS rempl2)'!E274</f>
        <v>3000.2.2</v>
      </c>
      <c r="G276" s="315" t="str">
        <f>+'PAI 2025 GPS rempl2)'!F274</f>
        <v>N/A</v>
      </c>
      <c r="H276" s="315">
        <f>VLOOKUP(A276,'Plantilla publicacion'!$A$3:$F$490,6,0)</f>
        <v>0</v>
      </c>
      <c r="I276" s="315">
        <f>VLOOKUP(F276,'Plantilla publicacion'!$A$3:$N$490,14,0)</f>
        <v>0</v>
      </c>
      <c r="J276" s="315">
        <f>VLOOKUP(F276,'Plantilla publicacion'!$A$3:$P$490,15,0)</f>
        <v>0</v>
      </c>
      <c r="K276" s="315" t="str">
        <f>+'PAI 2025 GPS rempl2)'!J274</f>
        <v>N/A</v>
      </c>
      <c r="L276" s="315" t="str">
        <f>+'PAI 2025 GPS rempl2)'!K274</f>
        <v>N/A</v>
      </c>
      <c r="M276" s="315" t="str">
        <f>+'PAI 2025 GPS rempl2)'!L274</f>
        <v>N/A</v>
      </c>
      <c r="N276" s="315" t="str">
        <f t="shared" si="43"/>
        <v>Política Servicio al Ciudadano_DIMENSIÓN Gestión con Valores para Resultados</v>
      </c>
      <c r="O276" s="315" t="str">
        <f>IF(E276="Producto",VLOOKUP(F276,'Plantilla publicacion'!$A$3:$Q$490,16,0),"N/A")</f>
        <v>N/A</v>
      </c>
      <c r="P276" s="315" t="str">
        <f>+'PAI 2025 GPS rempl2)'!O274</f>
        <v>Diseñar y presentar propuesta pedagógica de los contenidos presentados por la delegatura para cada uno de los cursos (Responsable OSCAE) (Documento con la propuesta)</v>
      </c>
      <c r="Q276" s="315">
        <f>+'PAI 2025 GPS rempl2)'!P274</f>
        <v>0</v>
      </c>
      <c r="R276" s="315">
        <f>+'PAI 2025 GPS rempl2)'!Q274</f>
        <v>2</v>
      </c>
      <c r="S276" s="315" t="str">
        <f>+'PAI 2025 GPS rempl2)'!R274</f>
        <v>Númerica</v>
      </c>
      <c r="T276" s="316" t="str">
        <f>+'PAI 2025 GPS rempl2)'!S274</f>
        <v># de documentos enviados / 2 documento a enviar</v>
      </c>
      <c r="U276" s="316">
        <f>+'PAI 2025 GPS rempl2)'!T274</f>
        <v>45719</v>
      </c>
      <c r="V276" s="315">
        <f>+'PAI 2025 GPS rempl2)'!U274</f>
        <v>45807</v>
      </c>
      <c r="W276" s="317" t="str">
        <f>+'PAI 2025 GPS rempl2)'!V274</f>
        <v>71-GRUPO DE TRABAJO DE FORMACION</v>
      </c>
      <c r="XFD276" s="314"/>
    </row>
    <row r="277" spans="1:23 16384:16384" s="317" customFormat="1" ht="58.5" customHeight="1" x14ac:dyDescent="0.25">
      <c r="A277" s="196" t="s">
        <v>1340</v>
      </c>
      <c r="B277" s="314" t="str">
        <f>VLOOKUP(A277,'Dimensión 3-Gestión con Valor'!$B$10:$B$379,1,0)</f>
        <v>3000.2.3</v>
      </c>
      <c r="C277" s="315" t="str">
        <f>+'PAI 2025 GPS rempl2)'!B275</f>
        <v>3000-DESPACHO DEL SUPERINTENDENTE DELEGADO PARA LA PROTECCIÓN DEL CONSUMIDOR</v>
      </c>
      <c r="D277" s="315">
        <f>+'PAI 2025 GPS rempl2)'!C275</f>
        <v>4</v>
      </c>
      <c r="E277" s="315" t="str">
        <f>+'PAI 2025 GPS rempl2)'!D275</f>
        <v>Actividad propia</v>
      </c>
      <c r="F277" s="315" t="str">
        <f>+'PAI 2025 GPS rempl2)'!E275</f>
        <v>3000.2.3</v>
      </c>
      <c r="G277" s="315" t="str">
        <f>+'PAI 2025 GPS rempl2)'!F275</f>
        <v>N/A</v>
      </c>
      <c r="H277" s="315">
        <f>VLOOKUP(A277,'Plantilla publicacion'!$A$3:$F$490,6,0)</f>
        <v>0</v>
      </c>
      <c r="I277" s="315">
        <f>VLOOKUP(F277,'Plantilla publicacion'!$A$3:$N$490,14,0)</f>
        <v>0</v>
      </c>
      <c r="J277" s="315">
        <f>VLOOKUP(F277,'Plantilla publicacion'!$A$3:$P$490,15,0)</f>
        <v>0</v>
      </c>
      <c r="K277" s="315" t="str">
        <f>+'PAI 2025 GPS rempl2)'!J275</f>
        <v>N/A</v>
      </c>
      <c r="L277" s="315" t="str">
        <f>+'PAI 2025 GPS rempl2)'!K275</f>
        <v>N/A</v>
      </c>
      <c r="M277" s="315" t="str">
        <f>+'PAI 2025 GPS rempl2)'!L275</f>
        <v>N/A</v>
      </c>
      <c r="N277" s="315" t="str">
        <f t="shared" si="43"/>
        <v>Política Servicio al Ciudadano_DIMENSIÓN Gestión con Valores para Resultados</v>
      </c>
      <c r="O277" s="315" t="str">
        <f>IF(E277="Producto",VLOOKUP(F277,'Plantilla publicacion'!$A$3:$Q$490,16,0),"N/A")</f>
        <v>N/A</v>
      </c>
      <c r="P277" s="315" t="str">
        <f>+'PAI 2025 GPS rempl2)'!O275</f>
        <v>Revisar y aprobar los contenidos propuestos por el equipo pedagógico de OSCAE (Responsable Delegatura) (Correo de aprobación de los contenidos propuestos por OSCAE)</v>
      </c>
      <c r="Q277" s="315">
        <f>+'PAI 2025 GPS rempl2)'!P275</f>
        <v>30</v>
      </c>
      <c r="R277" s="315">
        <f>+'PAI 2025 GPS rempl2)'!Q275</f>
        <v>2</v>
      </c>
      <c r="S277" s="315" t="str">
        <f>+'PAI 2025 GPS rempl2)'!R275</f>
        <v>Númerica</v>
      </c>
      <c r="T277" s="315" t="str">
        <f>+'PAI 2025 GPS rempl2)'!S275</f>
        <v># de documento revisado / 2 documento a revisar</v>
      </c>
      <c r="U277" s="316">
        <f>+'PAI 2025 GPS rempl2)'!T275</f>
        <v>45748</v>
      </c>
      <c r="V277" s="316">
        <f>+'PAI 2025 GPS rempl2)'!U275</f>
        <v>45828</v>
      </c>
      <c r="W277" s="315" t="str">
        <f>+'PAI 2025 GPS rempl2)'!V275</f>
        <v>3000-DESPACHO DEL SUPERINTENDENTE DELEGADO PARA LA PROTECCIÓN DEL CONSUMIDOR</v>
      </c>
    </row>
    <row r="278" spans="1:23 16384:16384" s="317" customFormat="1" ht="58.5" customHeight="1" x14ac:dyDescent="0.25">
      <c r="A278" s="196" t="s">
        <v>1342</v>
      </c>
      <c r="B278" s="314" t="str">
        <f>VLOOKUP(A278,'Dimensión 3-Gestión con Valor'!$B$10:$B$379,1,0)</f>
        <v>3000.2.4</v>
      </c>
      <c r="C278" s="315" t="str">
        <f>+'PAI 2025 GPS rempl2)'!B276</f>
        <v>3000-DESPACHO DEL SUPERINTENDENTE DELEGADO PARA LA PROTECCIÓN DEL CONSUMIDOR</v>
      </c>
      <c r="D278" s="315">
        <f>+'PAI 2025 GPS rempl2)'!C276</f>
        <v>4</v>
      </c>
      <c r="E278" s="315" t="str">
        <f>+'PAI 2025 GPS rempl2)'!D276</f>
        <v>Actividad sin participación</v>
      </c>
      <c r="F278" s="315" t="str">
        <f>+'PAI 2025 GPS rempl2)'!E276</f>
        <v>3000.2.4</v>
      </c>
      <c r="G278" s="315" t="str">
        <f>+'PAI 2025 GPS rempl2)'!F276</f>
        <v>N/A</v>
      </c>
      <c r="H278" s="315">
        <f>VLOOKUP(A278,'Plantilla publicacion'!$A$3:$F$490,6,0)</f>
        <v>0</v>
      </c>
      <c r="I278" s="315">
        <f>VLOOKUP(F278,'Plantilla publicacion'!$A$3:$N$490,14,0)</f>
        <v>0</v>
      </c>
      <c r="J278" s="315">
        <f>VLOOKUP(F278,'Plantilla publicacion'!$A$3:$P$490,15,0)</f>
        <v>0</v>
      </c>
      <c r="K278" s="315" t="str">
        <f>+'PAI 2025 GPS rempl2)'!J276</f>
        <v>N/A</v>
      </c>
      <c r="L278" s="315" t="str">
        <f>+'PAI 2025 GPS rempl2)'!K276</f>
        <v>N/A</v>
      </c>
      <c r="M278" s="315" t="str">
        <f>+'PAI 2025 GPS rempl2)'!L276</f>
        <v>N/A</v>
      </c>
      <c r="N278" s="315" t="str">
        <f t="shared" si="43"/>
        <v>Política Servicio al Ciudadano_DIMENSIÓN Gestión con Valores para Resultados</v>
      </c>
      <c r="O278" s="315" t="str">
        <f>IF(E278="Producto",VLOOKUP(F278,'Plantilla publicacion'!$A$3:$Q$490,16,0),"N/A")</f>
        <v>N/A</v>
      </c>
      <c r="P278" s="315" t="str">
        <f>+'PAI 2025 GPS rempl2)'!O276</f>
        <v>Virtualizar los contenidos (Responsable OSCAE) (Captura de pantalla con los cursos virtualizados)</v>
      </c>
      <c r="Q278" s="315">
        <f>+'PAI 2025 GPS rempl2)'!P276</f>
        <v>0</v>
      </c>
      <c r="R278" s="315">
        <f>+'PAI 2025 GPS rempl2)'!Q276</f>
        <v>2</v>
      </c>
      <c r="S278" s="315" t="str">
        <f>+'PAI 2025 GPS rempl2)'!R276</f>
        <v>Númerica</v>
      </c>
      <c r="T278" s="315" t="str">
        <f>+'PAI 2025 GPS rempl2)'!S276</f>
        <v># de contenido virtualizado / 2 contenido a virtualizar</v>
      </c>
      <c r="U278" s="316">
        <f>+'PAI 2025 GPS rempl2)'!T276</f>
        <v>45811</v>
      </c>
      <c r="V278" s="316">
        <f>+'PAI 2025 GPS rempl2)'!U276</f>
        <v>45947</v>
      </c>
      <c r="W278" s="315" t="str">
        <f>+'PAI 2025 GPS rempl2)'!V276</f>
        <v>71-GRUPO DE TRABAJO DE FORMACION</v>
      </c>
    </row>
    <row r="279" spans="1:23 16384:16384" s="317" customFormat="1" ht="58.5" customHeight="1" x14ac:dyDescent="0.25">
      <c r="A279" s="314" t="s">
        <v>1344</v>
      </c>
      <c r="B279" s="315" t="str">
        <f>VLOOKUP(A279,'Dimensión 3-Gestión con Valor'!$B$10:$B$379,1,0)</f>
        <v>3000.2.5</v>
      </c>
      <c r="C279" s="315" t="str">
        <f>+'PAI 2025 GPS rempl2)'!B277</f>
        <v>3000-DESPACHO DEL SUPERINTENDENTE DELEGADO PARA LA PROTECCIÓN DEL CONSUMIDOR</v>
      </c>
      <c r="D279" s="315">
        <f>+'PAI 2025 GPS rempl2)'!C277</f>
        <v>4</v>
      </c>
      <c r="E279" s="315" t="str">
        <f>+'PAI 2025 GPS rempl2)'!D277</f>
        <v>Actividad propia</v>
      </c>
      <c r="F279" s="315" t="str">
        <f>+'PAI 2025 GPS rempl2)'!E277</f>
        <v>3000.2.5</v>
      </c>
      <c r="G279" s="315" t="str">
        <f>+'PAI 2025 GPS rempl2)'!F277</f>
        <v>N/A</v>
      </c>
      <c r="H279" s="315">
        <f>VLOOKUP(A279,'Plantilla publicacion'!$A$3:$F$490,6,0)</f>
        <v>0</v>
      </c>
      <c r="I279" s="315">
        <f>VLOOKUP(F279,'Plantilla publicacion'!$A$3:$N$490,14,0)</f>
        <v>0</v>
      </c>
      <c r="J279" s="315">
        <f>VLOOKUP(F279,'Plantilla publicacion'!$A$3:$P$490,15,0)</f>
        <v>0</v>
      </c>
      <c r="K279" s="315" t="str">
        <f>+'PAI 2025 GPS rempl2)'!J277</f>
        <v>N/A</v>
      </c>
      <c r="L279" s="315" t="str">
        <f>+'PAI 2025 GPS rempl2)'!K277</f>
        <v>N/A</v>
      </c>
      <c r="M279" s="315" t="str">
        <f>+'PAI 2025 GPS rempl2)'!L277</f>
        <v>N/A</v>
      </c>
      <c r="N279" s="315" t="str">
        <f t="shared" si="43"/>
        <v>Política Servicio al Ciudadano_DIMENSIÓN Gestión con Valores para Resultados</v>
      </c>
      <c r="O279" s="315" t="str">
        <f>IF(E279="Producto",VLOOKUP(F279,'Plantilla publicacion'!$A$3:$Q$490,16,0),"N/A")</f>
        <v>N/A</v>
      </c>
      <c r="P279" s="315" t="str">
        <f>+'PAI 2025 GPS rempl2)'!O277</f>
        <v>Recibir y aprobar el curso virtualizado (Responsable Delegatura) (Correo electrónico con la aprobación de los cursos)</v>
      </c>
      <c r="Q279" s="315">
        <f>+'PAI 2025 GPS rempl2)'!P277</f>
        <v>40</v>
      </c>
      <c r="R279" s="315">
        <f>+'PAI 2025 GPS rempl2)'!Q277</f>
        <v>2</v>
      </c>
      <c r="S279" s="315" t="str">
        <f>+'PAI 2025 GPS rempl2)'!R277</f>
        <v>Númerica</v>
      </c>
      <c r="T279" s="316" t="str">
        <f>+'PAI 2025 GPS rempl2)'!S277</f>
        <v># de curso revisado / 2 curso a revisar</v>
      </c>
      <c r="U279" s="316">
        <f>+'PAI 2025 GPS rempl2)'!T277</f>
        <v>45915</v>
      </c>
      <c r="V279" s="315">
        <f>+'PAI 2025 GPS rempl2)'!U277</f>
        <v>45968</v>
      </c>
      <c r="W279" s="317" t="str">
        <f>+'PAI 2025 GPS rempl2)'!V277</f>
        <v>3000-DESPACHO DEL SUPERINTENDENTE DELEGADO PARA LA PROTECCIÓN DEL CONSUMIDOR</v>
      </c>
      <c r="XFD279" s="314"/>
    </row>
    <row r="280" spans="1:23 16384:16384" s="317" customFormat="1" ht="58.5" customHeight="1" x14ac:dyDescent="0.25">
      <c r="A280" s="196" t="s">
        <v>1346</v>
      </c>
      <c r="B280" s="314" t="str">
        <f>VLOOKUP(A280,'Dimensión 3-Gestión con Valor'!$B$10:$B$379,1,0)</f>
        <v>3000.2.6</v>
      </c>
      <c r="C280" s="315" t="str">
        <f>+'PAI 2025 GPS rempl2)'!B278</f>
        <v>3000-DESPACHO DEL SUPERINTENDENTE DELEGADO PARA LA PROTECCIÓN DEL CONSUMIDOR</v>
      </c>
      <c r="D280" s="315">
        <f>+'PAI 2025 GPS rempl2)'!C278</f>
        <v>4</v>
      </c>
      <c r="E280" s="315" t="str">
        <f>+'PAI 2025 GPS rempl2)'!D278</f>
        <v>Actividad sin participación</v>
      </c>
      <c r="F280" s="315" t="str">
        <f>+'PAI 2025 GPS rempl2)'!E278</f>
        <v>3000.2.6</v>
      </c>
      <c r="G280" s="315" t="str">
        <f>+'PAI 2025 GPS rempl2)'!F278</f>
        <v>N/A</v>
      </c>
      <c r="H280" s="315">
        <f>VLOOKUP(A280,'Plantilla publicacion'!$A$3:$F$490,6,0)</f>
        <v>0</v>
      </c>
      <c r="I280" s="315">
        <f>VLOOKUP(F280,'Plantilla publicacion'!$A$3:$N$490,14,0)</f>
        <v>0</v>
      </c>
      <c r="J280" s="315">
        <f>VLOOKUP(F280,'Plantilla publicacion'!$A$3:$P$490,15,0)</f>
        <v>0</v>
      </c>
      <c r="K280" s="315" t="str">
        <f>+'PAI 2025 GPS rempl2)'!J278</f>
        <v>N/A</v>
      </c>
      <c r="L280" s="315" t="str">
        <f>+'PAI 2025 GPS rempl2)'!K278</f>
        <v>N/A</v>
      </c>
      <c r="M280" s="315" t="str">
        <f>+'PAI 2025 GPS rempl2)'!L278</f>
        <v>N/A</v>
      </c>
      <c r="N280" s="315" t="str">
        <f t="shared" si="43"/>
        <v>Política Servicio al Ciudadano_DIMENSIÓN Gestión con Valores para Resultados</v>
      </c>
      <c r="O280" s="315" t="str">
        <f>IF(E280="Producto",VLOOKUP(F280,'Plantilla publicacion'!$A$3:$Q$490,16,0),"N/A")</f>
        <v>N/A</v>
      </c>
      <c r="P280" s="315" t="str">
        <f>+'PAI 2025 GPS rempl2)'!O278</f>
        <v>Publicar los cursos virtuales en el campus virtual de la SIC y difundirlos (Capturas de pantalla de los cursos en el campus virtual y capturas de pantalla de la difusión).</v>
      </c>
      <c r="Q280" s="315">
        <f>+'PAI 2025 GPS rempl2)'!P278</f>
        <v>0</v>
      </c>
      <c r="R280" s="315">
        <f>+'PAI 2025 GPS rempl2)'!Q278</f>
        <v>2</v>
      </c>
      <c r="S280" s="315" t="str">
        <f>+'PAI 2025 GPS rempl2)'!R278</f>
        <v>Númerica</v>
      </c>
      <c r="T280" s="315" t="str">
        <f>+'PAI 2025 GPS rempl2)'!S278</f>
        <v># de actividades difundidas / 2 actividades a difundir</v>
      </c>
      <c r="U280" s="316">
        <f>+'PAI 2025 GPS rempl2)'!T278</f>
        <v>45975</v>
      </c>
      <c r="V280" s="316">
        <f>+'PAI 2025 GPS rempl2)'!U278</f>
        <v>46006</v>
      </c>
      <c r="W280" s="315" t="str">
        <f>+'PAI 2025 GPS rempl2)'!V278</f>
        <v>71-GRUPO DE TRABAJO DE FORMACION;
73-GRUPO DE TRABAJO DE COMUNICACION</v>
      </c>
    </row>
    <row r="281" spans="1:23 16384:16384" ht="58.5" customHeight="1" x14ac:dyDescent="0.25">
      <c r="A281" s="196" t="s">
        <v>1349</v>
      </c>
      <c r="B281" s="186" t="str">
        <f>VLOOKUP(A281,'Dimensión 3-Gestión con Valor'!$B$10:$B$379,1,0)</f>
        <v>3000.3</v>
      </c>
      <c r="C281" s="184" t="str">
        <f>+'PAI 2025 GPS rempl2)'!B279</f>
        <v>3000-DESPACHO DEL SUPERINTENDENTE DELEGADO PARA LA PROTECCIÓN DEL CONSUMIDOR</v>
      </c>
      <c r="D281" s="184">
        <f>+'PAI 2025 GPS rempl2)'!C279</f>
        <v>4</v>
      </c>
      <c r="E281" s="184" t="str">
        <f>+'PAI 2025 GPS rempl2)'!D279</f>
        <v>Producto</v>
      </c>
      <c r="F281" s="184" t="str">
        <f>+'PAI 2025 GPS rempl2)'!E279</f>
        <v>3000.3</v>
      </c>
      <c r="G281" s="184" t="str">
        <f>+'PAI 2025 GPS rempl2)'!F279</f>
        <v>Operativo</v>
      </c>
      <c r="H281" s="184" t="str">
        <f>VLOOKUP(A281,'Plantilla publicacion'!$A$3:$F$490,6,0)</f>
        <v>58-Promover el enfoque preventivo, diferencial y territorial en el que hacer misional de la entidad</v>
      </c>
      <c r="I281" s="184" t="str">
        <f>VLOOKUP(F281,'Plantilla publicacion'!$A$3:$N$490,14,0)</f>
        <v>103-Cumplimiento de productos del PAI asociados a Promover el enfoque preventivo, diferencial y territorial en el que hacer misional de la entidad</v>
      </c>
      <c r="J281" s="184" t="str">
        <f>VLOOKUP(F281,'Plantilla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1" s="184" t="str">
        <f>+'PAI 2025 GPS rempl2)'!J279</f>
        <v>Enfoque Estrategico _ Territorial</v>
      </c>
      <c r="L281" s="184" t="str">
        <f>+'PAI 2025 GPS rempl2)'!K279</f>
        <v>No</v>
      </c>
      <c r="M281" s="184" t="str">
        <f>+'PAI 2025 GPS rempl2)'!L279</f>
        <v>N/A</v>
      </c>
      <c r="N281" s="184" t="str">
        <f>VLOOKUP(A281,'Plantilla publicacion'!$A$2:$E$491,5,0)</f>
        <v>Política Servicio al Ciudadano_DIMENSIÓN Gestión con Valores para Resultados</v>
      </c>
      <c r="O281" s="184" t="str">
        <f>IF(E281="Producto",VLOOKUP(F281,'Plantilla publicacion'!$A$3:$Q$490,16,0),"N/A")</f>
        <v xml:space="preserve">PND_8_Fortalecer las capacidades y conocimiento sobre derechos y deberes de las relaciones de consumo </v>
      </c>
      <c r="P281" s="184" t="str">
        <f>+'PAI 2025 GPS rempl2)'!O279</f>
        <v>Jornadas de capacitación "Me informo y cuido mi dinero" dirigidas a usuarios, consumidores y ciudadanía en general, realizadas - Imágenes (fotografía o captura de pantalla) de la difusión realizada</v>
      </c>
      <c r="Q281" s="184">
        <f>+'PAI 2025 GPS rempl2)'!P279</f>
        <v>20</v>
      </c>
      <c r="R281" s="184">
        <f>+'PAI 2025 GPS rempl2)'!Q279</f>
        <v>8</v>
      </c>
      <c r="S281" s="184" t="str">
        <f>+'PAI 2025 GPS rempl2)'!R279</f>
        <v>Númerica</v>
      </c>
      <c r="T281" s="184" t="str">
        <f>+'PAI 2025 GPS rempl2)'!S279</f>
        <v># de capacitaciones ejecutadas / 8 capacitaciones a ejecutar</v>
      </c>
      <c r="U281" s="185">
        <f>+'PAI 2025 GPS rempl2)'!T279</f>
        <v>45672</v>
      </c>
      <c r="V281" s="185">
        <f>+'PAI 2025 GPS rempl2)'!U279</f>
        <v>46021</v>
      </c>
      <c r="W281" s="184" t="str">
        <f>+'PAI 2025 GPS rempl2)'!V279</f>
        <v>3000-DESPACHO DEL SUPERINTENDENTE DELEGADO PARA LA PROTECCIÓN DEL CONSUMIDOR</v>
      </c>
    </row>
    <row r="282" spans="1:23 16384:16384" s="317" customFormat="1" ht="58.5" customHeight="1" x14ac:dyDescent="0.25">
      <c r="A282" s="196" t="s">
        <v>1351</v>
      </c>
      <c r="B282" s="314" t="str">
        <f>VLOOKUP(A282,'Dimensión 3-Gestión con Valor'!$B$10:$B$379,1,0)</f>
        <v>3000.3.1</v>
      </c>
      <c r="C282" s="315" t="str">
        <f>+'PAI 2025 GPS rempl2)'!B280</f>
        <v>3000-DESPACHO DEL SUPERINTENDENTE DELEGADO PARA LA PROTECCIÓN DEL CONSUMIDOR</v>
      </c>
      <c r="D282" s="315">
        <f>+'PAI 2025 GPS rempl2)'!C280</f>
        <v>4</v>
      </c>
      <c r="E282" s="315" t="str">
        <f>+'PAI 2025 GPS rempl2)'!D280</f>
        <v>Actividad propia</v>
      </c>
      <c r="F282" s="315" t="str">
        <f>+'PAI 2025 GPS rempl2)'!E280</f>
        <v>3000.3.1</v>
      </c>
      <c r="G282" s="315" t="str">
        <f>+'PAI 2025 GPS rempl2)'!F280</f>
        <v>N/A</v>
      </c>
      <c r="H282" s="315">
        <f>VLOOKUP(A282,'Plantilla publicacion'!$A$3:$F$490,6,0)</f>
        <v>0</v>
      </c>
      <c r="I282" s="315">
        <f>VLOOKUP(F282,'Plantilla publicacion'!$A$3:$N$490,14,0)</f>
        <v>0</v>
      </c>
      <c r="J282" s="315">
        <f>VLOOKUP(F282,'Plantilla publicacion'!$A$3:$P$490,15,0)</f>
        <v>0</v>
      </c>
      <c r="K282" s="315" t="str">
        <f>+'PAI 2025 GPS rempl2)'!J280</f>
        <v>N/A</v>
      </c>
      <c r="L282" s="315" t="str">
        <f>+'PAI 2025 GPS rempl2)'!K280</f>
        <v>N/A</v>
      </c>
      <c r="M282" s="315" t="str">
        <f>+'PAI 2025 GPS rempl2)'!L280</f>
        <v>N/A</v>
      </c>
      <c r="N282" s="315" t="str">
        <f t="shared" ref="N282:N283" si="44">+N281</f>
        <v>Política Servicio al Ciudadano_DIMENSIÓN Gestión con Valores para Resultados</v>
      </c>
      <c r="O282" s="315" t="str">
        <f>IF(E282="Producto",VLOOKUP(F282,'Plantilla publicacion'!$A$3:$Q$490,16,0),"N/A")</f>
        <v>N/A</v>
      </c>
      <c r="P282" s="315" t="str">
        <f>+'PAI 2025 GPS rempl2)'!O280</f>
        <v>Definir la estrategia que se utilizará para las jornadas de capacitación  (Listado de asistencia a reunión)</v>
      </c>
      <c r="Q282" s="315">
        <f>+'PAI 2025 GPS rempl2)'!P280</f>
        <v>20</v>
      </c>
      <c r="R282" s="315">
        <f>+'PAI 2025 GPS rempl2)'!Q280</f>
        <v>1</v>
      </c>
      <c r="S282" s="315" t="str">
        <f>+'PAI 2025 GPS rempl2)'!R280</f>
        <v>Númerica</v>
      </c>
      <c r="T282" s="315" t="str">
        <f>+'PAI 2025 GPS rempl2)'!S280</f>
        <v># de reuniones realizadas / 1 reuniones a realizar</v>
      </c>
      <c r="U282" s="316">
        <f>+'PAI 2025 GPS rempl2)'!T280</f>
        <v>45672</v>
      </c>
      <c r="V282" s="316">
        <f>+'PAI 2025 GPS rempl2)'!U280</f>
        <v>45716</v>
      </c>
      <c r="W282" s="315" t="str">
        <f>+'PAI 2025 GPS rempl2)'!V280</f>
        <v>3000-DESPACHO DEL SUPERINTENDENTE DELEGADO PARA LA PROTECCIÓN DEL CONSUMIDOR</v>
      </c>
    </row>
    <row r="283" spans="1:23 16384:16384" s="317" customFormat="1" ht="58.5" customHeight="1" x14ac:dyDescent="0.25">
      <c r="A283" s="314" t="s">
        <v>1353</v>
      </c>
      <c r="B283" s="315" t="str">
        <f>VLOOKUP(A283,'Dimensión 3-Gestión con Valor'!$B$10:$B$379,1,0)</f>
        <v>3000.3.2</v>
      </c>
      <c r="C283" s="315" t="str">
        <f>+'PAI 2025 GPS rempl2)'!B281</f>
        <v>3000-DESPACHO DEL SUPERINTENDENTE DELEGADO PARA LA PROTECCIÓN DEL CONSUMIDOR</v>
      </c>
      <c r="D283" s="315">
        <f>+'PAI 2025 GPS rempl2)'!C281</f>
        <v>4</v>
      </c>
      <c r="E283" s="315" t="str">
        <f>+'PAI 2025 GPS rempl2)'!D281</f>
        <v>Actividad propia</v>
      </c>
      <c r="F283" s="315" t="str">
        <f>+'PAI 2025 GPS rempl2)'!E281</f>
        <v>3000.3.2</v>
      </c>
      <c r="G283" s="315" t="str">
        <f>+'PAI 2025 GPS rempl2)'!F281</f>
        <v>N/A</v>
      </c>
      <c r="H283" s="315">
        <f>VLOOKUP(A283,'Plantilla publicacion'!$A$3:$F$490,6,0)</f>
        <v>0</v>
      </c>
      <c r="I283" s="315">
        <f>VLOOKUP(F283,'Plantilla publicacion'!$A$3:$N$490,14,0)</f>
        <v>0</v>
      </c>
      <c r="J283" s="315">
        <f>VLOOKUP(F283,'Plantilla publicacion'!$A$3:$P$490,15,0)</f>
        <v>0</v>
      </c>
      <c r="K283" s="315" t="str">
        <f>+'PAI 2025 GPS rempl2)'!J281</f>
        <v>N/A</v>
      </c>
      <c r="L283" s="315" t="str">
        <f>+'PAI 2025 GPS rempl2)'!K281</f>
        <v>N/A</v>
      </c>
      <c r="M283" s="315" t="str">
        <f>+'PAI 2025 GPS rempl2)'!L281</f>
        <v>N/A</v>
      </c>
      <c r="N283" s="315" t="str">
        <f t="shared" si="44"/>
        <v>Política Servicio al Ciudadano_DIMENSIÓN Gestión con Valores para Resultados</v>
      </c>
      <c r="O283" s="315" t="str">
        <f>IF(E283="Producto",VLOOKUP(F283,'Plantilla publicacion'!$A$3:$Q$490,16,0),"N/A")</f>
        <v>N/A</v>
      </c>
      <c r="P283" s="315" t="str">
        <f>+'PAI 2025 GPS rempl2)'!O281</f>
        <v>Realizar las jornadas de capacitación - Imágenes (fotografía o captura de pantalla) de la difusión realizada</v>
      </c>
      <c r="Q283" s="315">
        <f>+'PAI 2025 GPS rempl2)'!P281</f>
        <v>80</v>
      </c>
      <c r="R283" s="315">
        <f>+'PAI 2025 GPS rempl2)'!Q281</f>
        <v>8</v>
      </c>
      <c r="S283" s="315" t="str">
        <f>+'PAI 2025 GPS rempl2)'!R281</f>
        <v>Númerica</v>
      </c>
      <c r="T283" s="316" t="str">
        <f>+'PAI 2025 GPS rempl2)'!S281</f>
        <v># de capacitaciones ejecutadas / 8 capacitaciones a ejecutar</v>
      </c>
      <c r="U283" s="316">
        <f>+'PAI 2025 GPS rempl2)'!T281</f>
        <v>45719</v>
      </c>
      <c r="V283" s="315">
        <f>+'PAI 2025 GPS rempl2)'!U281</f>
        <v>46021</v>
      </c>
      <c r="W283" s="317" t="str">
        <f>+'PAI 2025 GPS rempl2)'!V281</f>
        <v>3000-DESPACHO DEL SUPERINTENDENTE DELEGADO PARA LA PROTECCIÓN DEL CONSUMIDOR</v>
      </c>
      <c r="XFD283" s="314"/>
    </row>
    <row r="284" spans="1:23 16384:16384" ht="58.5" customHeight="1" x14ac:dyDescent="0.25">
      <c r="A284" s="196" t="s">
        <v>1354</v>
      </c>
      <c r="B284" s="186" t="str">
        <f>VLOOKUP(A284,'Dimensión 3-Gestión con Valor'!$B$10:$B$379,1,0)</f>
        <v>3000.4</v>
      </c>
      <c r="C284" s="184" t="str">
        <f>+'PAI 2025 GPS rempl2)'!B282</f>
        <v>3000-DESPACHO DEL SUPERINTENDENTE DELEGADO PARA LA PROTECCIÓN DEL CONSUMIDOR</v>
      </c>
      <c r="D284" s="184">
        <f>+'PAI 2025 GPS rempl2)'!C282</f>
        <v>4</v>
      </c>
      <c r="E284" s="184" t="str">
        <f>+'PAI 2025 GPS rempl2)'!D282</f>
        <v>Producto</v>
      </c>
      <c r="F284" s="184" t="str">
        <f>+'PAI 2025 GPS rempl2)'!E282</f>
        <v>3000.4</v>
      </c>
      <c r="G284" s="184" t="str">
        <f>+'PAI 2025 GPS rempl2)'!F282</f>
        <v>Operativo</v>
      </c>
      <c r="H284" s="184" t="str">
        <f>VLOOKUP(A284,'Plantilla publicacion'!$A$3:$F$490,6,0)</f>
        <v>58-Promover el enfoque preventivo, diferencial y territorial en el que hacer misional de la entidad</v>
      </c>
      <c r="I284" s="184" t="str">
        <f>VLOOKUP(F284,'Plantilla publicacion'!$A$3:$N$490,14,0)</f>
        <v>103-Cumplimiento de productos del PAI asociados a Promover el enfoque preventivo, diferencial y territorial en el que hacer misional de la entidad</v>
      </c>
      <c r="J284" s="184" t="str">
        <f>VLOOKUP(F284,'Plantilla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4" s="184" t="str">
        <f>+'PAI 2025 GPS rempl2)'!J282</f>
        <v>Enfoque Estrategico _ Territorial</v>
      </c>
      <c r="L284" s="184" t="str">
        <f>+'PAI 2025 GPS rempl2)'!K282</f>
        <v>Si</v>
      </c>
      <c r="M284" s="184" t="str">
        <f>+'PAI 2025 GPS rempl2)'!L282</f>
        <v>N/A</v>
      </c>
      <c r="N284" s="184" t="str">
        <f>VLOOKUP(A284,'Plantilla publicacion'!$A$2:$E$491,5,0)</f>
        <v>Política Servicio al Ciudadano_DIMENSIÓN Gestión con Valores para Resultados</v>
      </c>
      <c r="O284" s="184" t="str">
        <f>IF(E284="Producto",VLOOKUP(F284,'Plantilla publicacion'!$A$3:$Q$490,16,0),"N/A")</f>
        <v xml:space="preserve">PND_8_Fortalecer las capacidades y conocimiento sobre derechos y deberes de las relaciones de consumo </v>
      </c>
      <c r="P284" s="184" t="str">
        <f>+'PAI 2025 GPS rempl2)'!O282</f>
        <v>Campañas de difusión a nivel nacional, dirigidas a diversos grupos objetivo como herramienta de fortalecimiento del conocimiento, ejecutadas (Capturas de pantalla de las publicaciones de las campañas).</v>
      </c>
      <c r="Q284" s="184">
        <f>+'PAI 2025 GPS rempl2)'!P282</f>
        <v>20</v>
      </c>
      <c r="R284" s="184">
        <f>+'PAI 2025 GPS rempl2)'!Q282</f>
        <v>4</v>
      </c>
      <c r="S284" s="184" t="str">
        <f>+'PAI 2025 GPS rempl2)'!R282</f>
        <v>Númerica</v>
      </c>
      <c r="T284" s="184" t="str">
        <f>+'PAI 2025 GPS rempl2)'!S282</f>
        <v># de campañas ejecutas / 4 campañas a ejecutar</v>
      </c>
      <c r="U284" s="185">
        <f>+'PAI 2025 GPS rempl2)'!T282</f>
        <v>45672</v>
      </c>
      <c r="V284" s="185">
        <f>+'PAI 2025 GPS rempl2)'!U282</f>
        <v>46021</v>
      </c>
      <c r="W284" s="184" t="str">
        <f>+'PAI 2025 GPS rempl2)'!V282</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285" spans="1:23 16384:16384" s="317" customFormat="1" ht="58.5" customHeight="1" x14ac:dyDescent="0.25">
      <c r="A285" s="196" t="s">
        <v>1357</v>
      </c>
      <c r="B285" s="314" t="str">
        <f>VLOOKUP(A285,'Dimensión 3-Gestión con Valor'!$B$10:$B$379,1,0)</f>
        <v>3000.4.1</v>
      </c>
      <c r="C285" s="315" t="str">
        <f>+'PAI 2025 GPS rempl2)'!B283</f>
        <v>3000-DESPACHO DEL SUPERINTENDENTE DELEGADO PARA LA PROTECCIÓN DEL CONSUMIDOR</v>
      </c>
      <c r="D285" s="315">
        <f>+'PAI 2025 GPS rempl2)'!C283</f>
        <v>4</v>
      </c>
      <c r="E285" s="315" t="str">
        <f>+'PAI 2025 GPS rempl2)'!D283</f>
        <v>Actividad propia</v>
      </c>
      <c r="F285" s="315" t="str">
        <f>+'PAI 2025 GPS rempl2)'!E283</f>
        <v>3000.4.1</v>
      </c>
      <c r="G285" s="315" t="str">
        <f>+'PAI 2025 GPS rempl2)'!F283</f>
        <v>N/A</v>
      </c>
      <c r="H285" s="315">
        <f>VLOOKUP(A285,'Plantilla publicacion'!$A$3:$F$490,6,0)</f>
        <v>0</v>
      </c>
      <c r="I285" s="315">
        <f>VLOOKUP(F285,'Plantilla publicacion'!$A$3:$N$490,14,0)</f>
        <v>0</v>
      </c>
      <c r="J285" s="315">
        <f>VLOOKUP(F285,'Plantilla publicacion'!$A$3:$P$490,15,0)</f>
        <v>0</v>
      </c>
      <c r="K285" s="315" t="str">
        <f>+'PAI 2025 GPS rempl2)'!J283</f>
        <v>N/A</v>
      </c>
      <c r="L285" s="315" t="str">
        <f>+'PAI 2025 GPS rempl2)'!K283</f>
        <v>N/A</v>
      </c>
      <c r="M285" s="315" t="str">
        <f>+'PAI 2025 GPS rempl2)'!L283</f>
        <v>N/A</v>
      </c>
      <c r="N285" s="315" t="str">
        <f t="shared" ref="N285:N288" si="45">+N284</f>
        <v>Política Servicio al Ciudadano_DIMENSIÓN Gestión con Valores para Resultados</v>
      </c>
      <c r="O285" s="315" t="str">
        <f>IF(E285="Producto",VLOOKUP(F285,'Plantilla publicacion'!$A$3:$Q$490,16,0),"N/A")</f>
        <v>N/A</v>
      </c>
      <c r="P285" s="315" t="str">
        <f>+'PAI 2025 GPS rempl2)'!O283</f>
        <v>Elaborar el plan de difusión, definiendo los  grupos objetivos a los que se dirigirá. (Documento con el plan de difusión)</v>
      </c>
      <c r="Q285" s="315">
        <f>+'PAI 2025 GPS rempl2)'!P283</f>
        <v>50</v>
      </c>
      <c r="R285" s="315">
        <f>+'PAI 2025 GPS rempl2)'!Q283</f>
        <v>1</v>
      </c>
      <c r="S285" s="315" t="str">
        <f>+'PAI 2025 GPS rempl2)'!R283</f>
        <v>Númerica</v>
      </c>
      <c r="T285" s="315" t="str">
        <f>+'PAI 2025 GPS rempl2)'!S283</f>
        <v># de plan de difusión elaborado / 1 plan de difusión a elaborar</v>
      </c>
      <c r="U285" s="316">
        <f>+'PAI 2025 GPS rempl2)'!T283</f>
        <v>45672</v>
      </c>
      <c r="V285" s="316">
        <f>+'PAI 2025 GPS rempl2)'!U283</f>
        <v>45716</v>
      </c>
      <c r="W285" s="315" t="str">
        <f>+'PAI 2025 GPS rempl2)'!V283</f>
        <v>3000-DESPACHO DEL SUPERINTENDENTE DELEGADO PARA LA PROTECCIÓN DEL CONSUMIDOR;
3100-DIRECCION DE INVESTIGACIONES DE PROTECCION AL CONSUMIDOR;
3200-DIRECCIÓN DE INVESTIGACIONES DE PROTECCIÓN DE USUARIOS DE SERVICIOS DE COMUNICACIONES</v>
      </c>
    </row>
    <row r="286" spans="1:23 16384:16384" s="317" customFormat="1" ht="58.5" customHeight="1" x14ac:dyDescent="0.25">
      <c r="A286" s="196" t="s">
        <v>1360</v>
      </c>
      <c r="B286" s="314" t="str">
        <f>VLOOKUP(A286,'Dimensión 3-Gestión con Valor'!$B$10:$B$379,1,0)</f>
        <v>3000.4.2</v>
      </c>
      <c r="C286" s="315" t="str">
        <f>+'PAI 2025 GPS rempl2)'!B284</f>
        <v>3000-DESPACHO DEL SUPERINTENDENTE DELEGADO PARA LA PROTECCIÓN DEL CONSUMIDOR</v>
      </c>
      <c r="D286" s="315">
        <f>+'PAI 2025 GPS rempl2)'!C284</f>
        <v>4</v>
      </c>
      <c r="E286" s="315" t="str">
        <f>+'PAI 2025 GPS rempl2)'!D284</f>
        <v>Actividad sin participación</v>
      </c>
      <c r="F286" s="315" t="str">
        <f>+'PAI 2025 GPS rempl2)'!E284</f>
        <v>3000.4.2</v>
      </c>
      <c r="G286" s="315" t="str">
        <f>+'PAI 2025 GPS rempl2)'!F284</f>
        <v>N/A</v>
      </c>
      <c r="H286" s="315">
        <f>VLOOKUP(A286,'Plantilla publicacion'!$A$3:$F$490,6,0)</f>
        <v>0</v>
      </c>
      <c r="I286" s="315">
        <f>VLOOKUP(F286,'Plantilla publicacion'!$A$3:$N$490,14,0)</f>
        <v>0</v>
      </c>
      <c r="J286" s="315">
        <f>VLOOKUP(F286,'Plantilla publicacion'!$A$3:$P$490,15,0)</f>
        <v>0</v>
      </c>
      <c r="K286" s="315" t="str">
        <f>+'PAI 2025 GPS rempl2)'!J284</f>
        <v>N/A</v>
      </c>
      <c r="L286" s="315" t="str">
        <f>+'PAI 2025 GPS rempl2)'!K284</f>
        <v>N/A</v>
      </c>
      <c r="M286" s="315" t="str">
        <f>+'PAI 2025 GPS rempl2)'!L284</f>
        <v>N/A</v>
      </c>
      <c r="N286" s="315" t="str">
        <f t="shared" si="45"/>
        <v>Política Servicio al Ciudadano_DIMENSIÓN Gestión con Valores para Resultados</v>
      </c>
      <c r="O286" s="315" t="str">
        <f>IF(E286="Producto",VLOOKUP(F286,'Plantilla publicacion'!$A$3:$Q$490,16,0),"N/A")</f>
        <v>N/A</v>
      </c>
      <c r="P286" s="315" t="str">
        <f>+'PAI 2025 GPS rempl2)'!O284</f>
        <v>Elaborar y presentar el concepto grafico y racional de la campaña (Correo electrónico en que se observe el concepto gráfico y racional de la campaña)</v>
      </c>
      <c r="Q286" s="315">
        <f>+'PAI 2025 GPS rempl2)'!P284</f>
        <v>0</v>
      </c>
      <c r="R286" s="315">
        <f>+'PAI 2025 GPS rempl2)'!Q284</f>
        <v>4</v>
      </c>
      <c r="S286" s="315" t="str">
        <f>+'PAI 2025 GPS rempl2)'!R284</f>
        <v>Númerica</v>
      </c>
      <c r="T286" s="315" t="str">
        <f>+'PAI 2025 GPS rempl2)'!S284</f>
        <v># de concepto grafico elaborado / 4 concepto grafico a elaborar</v>
      </c>
      <c r="U286" s="316">
        <f>+'PAI 2025 GPS rempl2)'!T284</f>
        <v>45719</v>
      </c>
      <c r="V286" s="316">
        <f>+'PAI 2025 GPS rempl2)'!U284</f>
        <v>45989</v>
      </c>
      <c r="W286" s="315" t="str">
        <f>+'PAI 2025 GPS rempl2)'!V284</f>
        <v>73-GRUPO DE TRABAJO DE COMUNICACION</v>
      </c>
    </row>
    <row r="287" spans="1:23 16384:16384" s="317" customFormat="1" ht="58.5" customHeight="1" x14ac:dyDescent="0.25">
      <c r="A287" s="314" t="s">
        <v>1361</v>
      </c>
      <c r="B287" s="315" t="str">
        <f>VLOOKUP(A287,'Dimensión 3-Gestión con Valor'!$B$10:$B$379,1,0)</f>
        <v>3000.4.3</v>
      </c>
      <c r="C287" s="315" t="str">
        <f>+'PAI 2025 GPS rempl2)'!B285</f>
        <v>3000-DESPACHO DEL SUPERINTENDENTE DELEGADO PARA LA PROTECCIÓN DEL CONSUMIDOR</v>
      </c>
      <c r="D287" s="315">
        <f>+'PAI 2025 GPS rempl2)'!C285</f>
        <v>4</v>
      </c>
      <c r="E287" s="315" t="str">
        <f>+'PAI 2025 GPS rempl2)'!D285</f>
        <v>Actividad propia</v>
      </c>
      <c r="F287" s="315" t="str">
        <f>+'PAI 2025 GPS rempl2)'!E285</f>
        <v>3000.4.3</v>
      </c>
      <c r="G287" s="315" t="str">
        <f>+'PAI 2025 GPS rempl2)'!F285</f>
        <v>N/A</v>
      </c>
      <c r="H287" s="315">
        <f>VLOOKUP(A287,'Plantilla publicacion'!$A$3:$F$490,6,0)</f>
        <v>0</v>
      </c>
      <c r="I287" s="315">
        <f>VLOOKUP(F287,'Plantilla publicacion'!$A$3:$N$490,14,0)</f>
        <v>0</v>
      </c>
      <c r="J287" s="315">
        <f>VLOOKUP(F287,'Plantilla publicacion'!$A$3:$P$490,15,0)</f>
        <v>0</v>
      </c>
      <c r="K287" s="315" t="str">
        <f>+'PAI 2025 GPS rempl2)'!J285</f>
        <v>N/A</v>
      </c>
      <c r="L287" s="315" t="str">
        <f>+'PAI 2025 GPS rempl2)'!K285</f>
        <v>N/A</v>
      </c>
      <c r="M287" s="315" t="str">
        <f>+'PAI 2025 GPS rempl2)'!L285</f>
        <v>N/A</v>
      </c>
      <c r="N287" s="315" t="str">
        <f t="shared" si="45"/>
        <v>Política Servicio al Ciudadano_DIMENSIÓN Gestión con Valores para Resultados</v>
      </c>
      <c r="O287" s="315" t="str">
        <f>IF(E287="Producto",VLOOKUP(F287,'Plantilla publicacion'!$A$3:$Q$490,16,0),"N/A")</f>
        <v>N/A</v>
      </c>
      <c r="P287" s="315" t="str">
        <f>+'PAI 2025 GPS rempl2)'!O285</f>
        <v>Revisar y aprobar la propuesta (Correo electrónico con la propuesta aprobada)</v>
      </c>
      <c r="Q287" s="315">
        <f>+'PAI 2025 GPS rempl2)'!P285</f>
        <v>50</v>
      </c>
      <c r="R287" s="315">
        <f>+'PAI 2025 GPS rempl2)'!Q285</f>
        <v>4</v>
      </c>
      <c r="S287" s="315" t="str">
        <f>+'PAI 2025 GPS rempl2)'!R285</f>
        <v>Númerica</v>
      </c>
      <c r="T287" s="316" t="str">
        <f>+'PAI 2025 GPS rempl2)'!S285</f>
        <v># de propuestas revisadas / 4 propuestas a revisar</v>
      </c>
      <c r="U287" s="316">
        <f>+'PAI 2025 GPS rempl2)'!T285</f>
        <v>45719</v>
      </c>
      <c r="V287" s="315">
        <f>+'PAI 2025 GPS rempl2)'!U285</f>
        <v>45989</v>
      </c>
      <c r="W287" s="317" t="str">
        <f>+'PAI 2025 GPS rempl2)'!V285</f>
        <v>3000-DESPACHO DEL SUPERINTENDENTE DELEGADO PARA LA PROTECCIÓN DEL CONSUMIDOR</v>
      </c>
      <c r="XFD287" s="314"/>
    </row>
    <row r="288" spans="1:23 16384:16384" s="317" customFormat="1" ht="58.5" customHeight="1" x14ac:dyDescent="0.25">
      <c r="A288" s="196" t="s">
        <v>1362</v>
      </c>
      <c r="B288" s="314" t="str">
        <f>VLOOKUP(A288,'Dimensión 3-Gestión con Valor'!$B$10:$B$379,1,0)</f>
        <v>3000.4.4</v>
      </c>
      <c r="C288" s="315" t="str">
        <f>+'PAI 2025 GPS rempl2)'!B286</f>
        <v>3000-DESPACHO DEL SUPERINTENDENTE DELEGADO PARA LA PROTECCIÓN DEL CONSUMIDOR</v>
      </c>
      <c r="D288" s="315">
        <f>+'PAI 2025 GPS rempl2)'!C286</f>
        <v>4</v>
      </c>
      <c r="E288" s="315" t="str">
        <f>+'PAI 2025 GPS rempl2)'!D286</f>
        <v>Actividad sin participación</v>
      </c>
      <c r="F288" s="315" t="str">
        <f>+'PAI 2025 GPS rempl2)'!E286</f>
        <v>3000.4.4</v>
      </c>
      <c r="G288" s="315" t="str">
        <f>+'PAI 2025 GPS rempl2)'!F286</f>
        <v>N/A</v>
      </c>
      <c r="H288" s="315">
        <f>VLOOKUP(A288,'Plantilla publicacion'!$A$3:$F$490,6,0)</f>
        <v>0</v>
      </c>
      <c r="I288" s="315">
        <f>VLOOKUP(F288,'Plantilla publicacion'!$A$3:$N$490,14,0)</f>
        <v>0</v>
      </c>
      <c r="J288" s="315">
        <f>VLOOKUP(F288,'Plantilla publicacion'!$A$3:$P$490,15,0)</f>
        <v>0</v>
      </c>
      <c r="K288" s="315" t="str">
        <f>+'PAI 2025 GPS rempl2)'!J286</f>
        <v>N/A</v>
      </c>
      <c r="L288" s="315" t="str">
        <f>+'PAI 2025 GPS rempl2)'!K286</f>
        <v>N/A</v>
      </c>
      <c r="M288" s="315" t="str">
        <f>+'PAI 2025 GPS rempl2)'!L286</f>
        <v>N/A</v>
      </c>
      <c r="N288" s="315" t="str">
        <f t="shared" si="45"/>
        <v>Política Servicio al Ciudadano_DIMENSIÓN Gestión con Valores para Resultados</v>
      </c>
      <c r="O288" s="315" t="str">
        <f>IF(E288="Producto",VLOOKUP(F288,'Plantilla publicacion'!$A$3:$Q$490,16,0),"N/A")</f>
        <v>N/A</v>
      </c>
      <c r="P288" s="315" t="str">
        <f>+'PAI 2025 GPS rempl2)'!O286</f>
        <v>Ejecutar las campañas (Captura de pantalla de publicación de las campañas)</v>
      </c>
      <c r="Q288" s="315">
        <f>+'PAI 2025 GPS rempl2)'!P286</f>
        <v>0</v>
      </c>
      <c r="R288" s="315">
        <f>+'PAI 2025 GPS rempl2)'!Q286</f>
        <v>4</v>
      </c>
      <c r="S288" s="315" t="str">
        <f>+'PAI 2025 GPS rempl2)'!R286</f>
        <v>Númerica</v>
      </c>
      <c r="T288" s="315" t="str">
        <f>+'PAI 2025 GPS rempl2)'!S286</f>
        <v># de campañas ejecutas / 4 campañas a ejecutar</v>
      </c>
      <c r="U288" s="316">
        <f>+'PAI 2025 GPS rempl2)'!T286</f>
        <v>45719</v>
      </c>
      <c r="V288" s="316">
        <f>+'PAI 2025 GPS rempl2)'!U286</f>
        <v>46021</v>
      </c>
      <c r="W288" s="315" t="str">
        <f>+'PAI 2025 GPS rempl2)'!V286</f>
        <v>73-GRUPO DE TRABAJO DE COMUNICACION</v>
      </c>
    </row>
    <row r="289" spans="1:23 16384:16384" ht="58.5" customHeight="1" x14ac:dyDescent="0.25">
      <c r="A289" s="196" t="s">
        <v>1363</v>
      </c>
      <c r="B289" s="186" t="str">
        <f>VLOOKUP(A289,'Dimensión 6 - GESCO+I'!$B$10:$B$62,1,0)</f>
        <v>3000.5</v>
      </c>
      <c r="C289" s="184" t="str">
        <f>+'PAI 2025 GPS rempl2)'!B287</f>
        <v>3000-DESPACHO DEL SUPERINTENDENTE DELEGADO PARA LA PROTECCIÓN DEL CONSUMIDOR</v>
      </c>
      <c r="D289" s="184">
        <f>+'PAI 2025 GPS rempl2)'!C287</f>
        <v>4</v>
      </c>
      <c r="E289" s="184" t="str">
        <f>+'PAI 2025 GPS rempl2)'!D287</f>
        <v>Producto</v>
      </c>
      <c r="F289" s="184" t="str">
        <f>+'PAI 2025 GPS rempl2)'!E287</f>
        <v>3000.5</v>
      </c>
      <c r="G289" s="184" t="str">
        <f>+'PAI 2025 GPS rempl2)'!F287</f>
        <v>Operativo</v>
      </c>
      <c r="H289" s="184" t="str">
        <f>VLOOKUP(A289,'Plantilla publicacion'!$A$3:$F$490,6,0)</f>
        <v>56-Fortalecer la gestión de la información, el conocimiento y la innovación para optimizar la capacidad institucional</v>
      </c>
      <c r="I289" s="184" t="str">
        <f>VLOOKUP(F289,'Plantilla publicacion'!$A$3:$N$490,14,0)</f>
        <v>102-Cumplimiento de productos del PAI asociados a Fortalecer la gestión de la información, el conocimiento y la innovación para optimizar la capacidad institucional</v>
      </c>
      <c r="J289" s="184" t="str">
        <f>VLOOKUP(F289,'Plantilla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89" s="184" t="str">
        <f>+'PAI 2025 GPS rempl2)'!J287</f>
        <v>Enfoque Estrategico _ Territorial</v>
      </c>
      <c r="L289" s="184" t="str">
        <f>+'PAI 2025 GPS rempl2)'!K287</f>
        <v>Si</v>
      </c>
      <c r="M289" s="184" t="str">
        <f>+'PAI 2025 GPS rempl2)'!L287</f>
        <v>N/A</v>
      </c>
      <c r="N289" s="184" t="str">
        <f>VLOOKUP(A289,'Plantilla publicacion'!$A$2:$E$491,5,0)</f>
        <v>Política Gestión del Conocimiento y la Innovación _DIMENSIÓN Gestión del conocimiento y la innovación</v>
      </c>
      <c r="O289" s="184">
        <f>IF(E289="Producto",VLOOKUP(F289,'Plantilla publicacion'!$A$3:$Q$490,16,0),"N/A")</f>
        <v>0</v>
      </c>
      <c r="P289" s="184" t="str">
        <f>+'PAI 2025 GPS rempl2)'!O287</f>
        <v>Capacitaciones internas al personal que atiende y oriente a los usuarios en las Casas del Consumidor, realizadas - Imágenes (fotografía o captura de pantalla) de la difusión realizada</v>
      </c>
      <c r="Q289" s="184">
        <f>+'PAI 2025 GPS rempl2)'!P287</f>
        <v>20</v>
      </c>
      <c r="R289" s="184">
        <f>+'PAI 2025 GPS rempl2)'!Q287</f>
        <v>8</v>
      </c>
      <c r="S289" s="184" t="str">
        <f>+'PAI 2025 GPS rempl2)'!R287</f>
        <v>Númerica</v>
      </c>
      <c r="T289" s="184" t="str">
        <f>+'PAI 2025 GPS rempl2)'!S287</f>
        <v># de capacitaciones ejecutadas / 8 capacitaciones a ejecutar</v>
      </c>
      <c r="U289" s="185">
        <f>+'PAI 2025 GPS rempl2)'!T287</f>
        <v>45672</v>
      </c>
      <c r="V289" s="185">
        <f>+'PAI 2025 GPS rempl2)'!U287</f>
        <v>46021</v>
      </c>
      <c r="W289" s="184" t="str">
        <f>+'PAI 2025 GPS rempl2)'!V287</f>
        <v>3000-DESPACHO DEL SUPERINTENDENTE DELEGADO PARA LA PROTECCIÓN DEL CONSUMIDOR;
3100-DIRECCION DE INVESTIGACIONES DE PROTECCION AL CONSUMIDOR;
3200-DIRECCIÓN DE INVESTIGACIONES DE PROTECCIÓN DE USUARIOS DE SERVICIOS DE COMUNICACIONES</v>
      </c>
    </row>
    <row r="290" spans="1:23 16384:16384" s="317" customFormat="1" ht="58.5" customHeight="1" x14ac:dyDescent="0.25">
      <c r="A290" s="196" t="s">
        <v>1364</v>
      </c>
      <c r="B290" s="314" t="str">
        <f>VLOOKUP(A290,'Dimensión 6 - GESCO+I'!$B$10:$B$62,1,0)</f>
        <v>3000.5.1</v>
      </c>
      <c r="C290" s="315" t="str">
        <f>+'PAI 2025 GPS rempl2)'!B288</f>
        <v>3000-DESPACHO DEL SUPERINTENDENTE DELEGADO PARA LA PROTECCIÓN DEL CONSUMIDOR</v>
      </c>
      <c r="D290" s="315">
        <f>+'PAI 2025 GPS rempl2)'!C288</f>
        <v>4</v>
      </c>
      <c r="E290" s="315" t="str">
        <f>+'PAI 2025 GPS rempl2)'!D288</f>
        <v>Actividad propia</v>
      </c>
      <c r="F290" s="315" t="str">
        <f>+'PAI 2025 GPS rempl2)'!E288</f>
        <v>3000.5.1</v>
      </c>
      <c r="G290" s="315" t="str">
        <f>+'PAI 2025 GPS rempl2)'!F288</f>
        <v>N/A</v>
      </c>
      <c r="H290" s="315">
        <f>VLOOKUP(A290,'Plantilla publicacion'!$A$3:$F$490,6,0)</f>
        <v>0</v>
      </c>
      <c r="I290" s="315">
        <f>VLOOKUP(F290,'Plantilla publicacion'!$A$3:$N$490,14,0)</f>
        <v>0</v>
      </c>
      <c r="J290" s="315">
        <f>VLOOKUP(F290,'Plantilla publicacion'!$A$3:$P$490,15,0)</f>
        <v>0</v>
      </c>
      <c r="K290" s="315" t="str">
        <f>+'PAI 2025 GPS rempl2)'!J288</f>
        <v>N/A</v>
      </c>
      <c r="L290" s="315" t="str">
        <f>+'PAI 2025 GPS rempl2)'!K288</f>
        <v>N/A</v>
      </c>
      <c r="M290" s="315" t="str">
        <f>+'PAI 2025 GPS rempl2)'!L288</f>
        <v>N/A</v>
      </c>
      <c r="N290" s="315" t="str">
        <f t="shared" ref="N290:N291" si="46">+N289</f>
        <v>Política Gestión del Conocimiento y la Innovación _DIMENSIÓN Gestión del conocimiento y la innovación</v>
      </c>
      <c r="O290" s="315" t="str">
        <f>IF(E290="Producto",VLOOKUP(F290,'Plantilla publicacion'!$A$3:$Q$490,16,0),"N/A")</f>
        <v>N/A</v>
      </c>
      <c r="P290" s="315" t="str">
        <f>+'PAI 2025 GPS rempl2)'!O288</f>
        <v>Definir el plan de trabajo de las jornadas a realizar ( Listado de asistencia a reunión)</v>
      </c>
      <c r="Q290" s="315">
        <f>+'PAI 2025 GPS rempl2)'!P288</f>
        <v>20</v>
      </c>
      <c r="R290" s="315">
        <f>+'PAI 2025 GPS rempl2)'!Q288</f>
        <v>1</v>
      </c>
      <c r="S290" s="315" t="str">
        <f>+'PAI 2025 GPS rempl2)'!R288</f>
        <v>Númerica</v>
      </c>
      <c r="T290" s="315" t="str">
        <f>+'PAI 2025 GPS rempl2)'!S288</f>
        <v># de reuniones realizadas / 1 reuniones a realizar</v>
      </c>
      <c r="U290" s="316">
        <f>+'PAI 2025 GPS rempl2)'!T288</f>
        <v>45672</v>
      </c>
      <c r="V290" s="316">
        <f>+'PAI 2025 GPS rempl2)'!U288</f>
        <v>45716</v>
      </c>
      <c r="W290" s="315" t="str">
        <f>+'PAI 2025 GPS rempl2)'!V288</f>
        <v>3000-DESPACHO DEL SUPERINTENDENTE DELEGADO PARA LA PROTECCIÓN DEL CONSUMIDOR;
3100-DIRECCION DE INVESTIGACIONES DE PROTECCION AL CONSUMIDOR;
3200-DIRECCIÓN DE INVESTIGACIONES DE PROTECCIÓN DE USUARIOS DE SERVICIOS DE COMUNICACIONES</v>
      </c>
    </row>
    <row r="291" spans="1:23 16384:16384" s="317" customFormat="1" ht="58.5" customHeight="1" x14ac:dyDescent="0.25">
      <c r="A291" s="314" t="s">
        <v>1365</v>
      </c>
      <c r="B291" s="315" t="str">
        <f>VLOOKUP(A291,'Dimensión 6 - GESCO+I'!$B$10:$B$62,1,0)</f>
        <v>3000.5.2</v>
      </c>
      <c r="C291" s="315" t="str">
        <f>+'PAI 2025 GPS rempl2)'!B289</f>
        <v>3000-DESPACHO DEL SUPERINTENDENTE DELEGADO PARA LA PROTECCIÓN DEL CONSUMIDOR</v>
      </c>
      <c r="D291" s="315">
        <f>+'PAI 2025 GPS rempl2)'!C289</f>
        <v>4</v>
      </c>
      <c r="E291" s="315" t="str">
        <f>+'PAI 2025 GPS rempl2)'!D289</f>
        <v>Actividad propia</v>
      </c>
      <c r="F291" s="315" t="str">
        <f>+'PAI 2025 GPS rempl2)'!E289</f>
        <v>3000.5.2</v>
      </c>
      <c r="G291" s="315" t="str">
        <f>+'PAI 2025 GPS rempl2)'!F289</f>
        <v>N/A</v>
      </c>
      <c r="H291" s="315">
        <f>VLOOKUP(A291,'Plantilla publicacion'!$A$3:$F$490,6,0)</f>
        <v>0</v>
      </c>
      <c r="I291" s="315">
        <f>VLOOKUP(F291,'Plantilla publicacion'!$A$3:$N$490,14,0)</f>
        <v>0</v>
      </c>
      <c r="J291" s="315">
        <f>VLOOKUP(F291,'Plantilla publicacion'!$A$3:$P$490,15,0)</f>
        <v>0</v>
      </c>
      <c r="K291" s="315" t="str">
        <f>+'PAI 2025 GPS rempl2)'!J289</f>
        <v>N/A</v>
      </c>
      <c r="L291" s="315" t="str">
        <f>+'PAI 2025 GPS rempl2)'!K289</f>
        <v>N/A</v>
      </c>
      <c r="M291" s="315" t="str">
        <f>+'PAI 2025 GPS rempl2)'!L289</f>
        <v>N/A</v>
      </c>
      <c r="N291" s="315" t="str">
        <f t="shared" si="46"/>
        <v>Política Gestión del Conocimiento y la Innovación _DIMENSIÓN Gestión del conocimiento y la innovación</v>
      </c>
      <c r="O291" s="315" t="str">
        <f>IF(E291="Producto",VLOOKUP(F291,'Plantilla publicacion'!$A$3:$Q$490,16,0),"N/A")</f>
        <v>N/A</v>
      </c>
      <c r="P291" s="315" t="str">
        <f>+'PAI 2025 GPS rempl2)'!O289</f>
        <v>Desarrollar las jornadas de capacitación - Imágenes (fotografía o captura de pantalla) de la difusión realizada.</v>
      </c>
      <c r="Q291" s="315">
        <f>+'PAI 2025 GPS rempl2)'!P289</f>
        <v>80</v>
      </c>
      <c r="R291" s="315">
        <f>+'PAI 2025 GPS rempl2)'!Q289</f>
        <v>8</v>
      </c>
      <c r="S291" s="315" t="str">
        <f>+'PAI 2025 GPS rempl2)'!R289</f>
        <v>Númerica</v>
      </c>
      <c r="T291" s="316" t="str">
        <f>+'PAI 2025 GPS rempl2)'!S289</f>
        <v># de capacitaciones ejecutadas / 8 capacitaciones a ejecutar</v>
      </c>
      <c r="U291" s="316">
        <f>+'PAI 2025 GPS rempl2)'!T289</f>
        <v>45719</v>
      </c>
      <c r="V291" s="315">
        <f>+'PAI 2025 GPS rempl2)'!U289</f>
        <v>46021</v>
      </c>
      <c r="W291" s="317" t="str">
        <f>+'PAI 2025 GPS rempl2)'!V289</f>
        <v>3000-DESPACHO DEL SUPERINTENDENTE DELEGADO PARA LA PROTECCIÓN DEL CONSUMIDOR;
3100-DIRECCION DE INVESTIGACIONES DE PROTECCION AL CONSUMIDOR;
3200-DIRECCIÓN DE INVESTIGACIONES DE PROTECCIÓN DE USUARIOS DE SERVICIOS DE COMUNICACIONES</v>
      </c>
      <c r="XFD291" s="314"/>
    </row>
    <row r="292" spans="1:23 16384:16384" ht="58.5" customHeight="1" x14ac:dyDescent="0.25">
      <c r="A292" s="196" t="s">
        <v>855</v>
      </c>
      <c r="B292" s="186" t="str">
        <f>VLOOKUP(A292,'Dimensión 3-Gestión con Valor'!$B$10:$B$379,1,0)</f>
        <v>7000.1</v>
      </c>
      <c r="C292" s="184" t="str">
        <f>+'PAI 2025 GPS rempl2)'!B290</f>
        <v>7000-DESPACHO DEL SUPERINTENDENTE DELEGADO PARA LA PROTECCIÓN DE DATOS PERSONALES</v>
      </c>
      <c r="D292" s="184">
        <f>+'PAI 2025 GPS rempl2)'!C290</f>
        <v>3</v>
      </c>
      <c r="E292" s="184" t="str">
        <f>+'PAI 2025 GPS rempl2)'!D290</f>
        <v>Producto</v>
      </c>
      <c r="F292" s="184" t="str">
        <f>+'PAI 2025 GPS rempl2)'!E290</f>
        <v>7000.1</v>
      </c>
      <c r="G292" s="184" t="str">
        <f>+'PAI 2025 GPS rempl2)'!F290</f>
        <v>Innovador</v>
      </c>
      <c r="H292" s="184" t="str">
        <f>VLOOKUP(A292,'Plantilla publicacion'!$A$3:$F$490,6,0)</f>
        <v>56-Fortalecer la gestión de la información, el conocimiento y la innovación para optimizar la capacidad institucional</v>
      </c>
      <c r="I292" s="184" t="str">
        <f>VLOOKUP(F292,'Plantilla publicacion'!$A$3:$N$490,14,0)</f>
        <v>102-Cumplimiento de productos del PAI asociados a Fortalecer la gestión de la información, el conocimiento y la innovación para optimizar la capacidad institucional</v>
      </c>
      <c r="J292" s="184" t="str">
        <f>VLOOKUP(F292,'Plantilla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92" s="184" t="str">
        <f>+'PAI 2025 GPS rempl2)'!J290</f>
        <v>N/A</v>
      </c>
      <c r="L292" s="184" t="str">
        <f>+'PAI 2025 GPS rempl2)'!K290</f>
        <v>No</v>
      </c>
      <c r="M292" s="184" t="str">
        <f>+'PAI 2025 GPS rempl2)'!L290</f>
        <v>FUNCIONAMIENTO</v>
      </c>
      <c r="N292" s="184" t="str">
        <f>VLOOKUP(A292,'Plantilla publicacion'!$A$2:$E$491,5,0)</f>
        <v>Política Mejora Normativa _DIMENSIÓN Gestión con Valores para Resultados</v>
      </c>
      <c r="O292" s="184">
        <f>IF(E292="Producto",VLOOKUP(F292,'Plantilla publicacion'!$A$3:$Q$490,16,0),"N/A")</f>
        <v>0</v>
      </c>
      <c r="P292" s="184" t="str">
        <f>+'PAI 2025 GPS rempl2)'!O290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Q292" s="184">
        <f>+'PAI 2025 GPS rempl2)'!P290</f>
        <v>10</v>
      </c>
      <c r="R292" s="184">
        <f>+'PAI 2025 GPS rempl2)'!Q290</f>
        <v>1</v>
      </c>
      <c r="S292" s="184" t="str">
        <f>+'PAI 2025 GPS rempl2)'!R290</f>
        <v>Númerica</v>
      </c>
      <c r="T292" s="184" t="str">
        <f>+'PAI 2025 GPS rempl2)'!S290</f>
        <v># de Documento publicado / 1 Documento programado</v>
      </c>
      <c r="U292" s="185">
        <f>+'PAI 2025 GPS rempl2)'!T290</f>
        <v>45691</v>
      </c>
      <c r="V292" s="185">
        <f>+'PAI 2025 GPS rempl2)'!U290</f>
        <v>45987</v>
      </c>
      <c r="W292" s="184" t="str">
        <f>+'PAI 2025 GPS rempl2)'!V290</f>
        <v>7000-DESPACHO DEL SUPERINTENDENTE DELEGADO PARA LA PROTECCIÓN DE DATOS PERSONALES</v>
      </c>
    </row>
    <row r="293" spans="1:23 16384:16384" s="317" customFormat="1" ht="58.5" customHeight="1" x14ac:dyDescent="0.25">
      <c r="A293" s="196" t="s">
        <v>857</v>
      </c>
      <c r="B293" s="314" t="str">
        <f>VLOOKUP(A293,'Dimensión 3-Gestión con Valor'!$B$10:$B$379,1,0)</f>
        <v>7000.1.1</v>
      </c>
      <c r="C293" s="315" t="str">
        <f>+'PAI 2025 GPS rempl2)'!B291</f>
        <v>7000-DESPACHO DEL SUPERINTENDENTE DELEGADO PARA LA PROTECCIÓN DE DATOS PERSONALES</v>
      </c>
      <c r="D293" s="315">
        <f>+'PAI 2025 GPS rempl2)'!C291</f>
        <v>3</v>
      </c>
      <c r="E293" s="315" t="str">
        <f>+'PAI 2025 GPS rempl2)'!D291</f>
        <v>Actividad propia</v>
      </c>
      <c r="F293" s="315" t="str">
        <f>+'PAI 2025 GPS rempl2)'!E291</f>
        <v>7000.1.1</v>
      </c>
      <c r="G293" s="315" t="str">
        <f>+'PAI 2025 GPS rempl2)'!F291</f>
        <v>N/A</v>
      </c>
      <c r="H293" s="315">
        <f>VLOOKUP(A293,'Plantilla publicacion'!$A$3:$F$490,6,0)</f>
        <v>0</v>
      </c>
      <c r="I293" s="315">
        <f>VLOOKUP(F293,'Plantilla publicacion'!$A$3:$N$490,14,0)</f>
        <v>0</v>
      </c>
      <c r="J293" s="315">
        <f>VLOOKUP(F293,'Plantilla publicacion'!$A$3:$P$490,15,0)</f>
        <v>0</v>
      </c>
      <c r="K293" s="315" t="str">
        <f>+'PAI 2025 GPS rempl2)'!J291</f>
        <v>N/A</v>
      </c>
      <c r="L293" s="315" t="str">
        <f>+'PAI 2025 GPS rempl2)'!K291</f>
        <v>N/A</v>
      </c>
      <c r="M293" s="315" t="str">
        <f>+'PAI 2025 GPS rempl2)'!L291</f>
        <v>N/A</v>
      </c>
      <c r="N293" s="315" t="str">
        <f t="shared" ref="N293:N295" si="47">+N292</f>
        <v>Política Mejora Normativa _DIMENSIÓN Gestión con Valores para Resultados</v>
      </c>
      <c r="O293" s="315" t="str">
        <f>IF(E293="Producto",VLOOKUP(F293,'Plantilla publicacion'!$A$3:$Q$490,16,0),"N/A")</f>
        <v>N/A</v>
      </c>
      <c r="P293" s="315" t="str">
        <f>+'PAI 2025 GPS rempl2)'!O291</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Q293" s="315">
        <f>+'PAI 2025 GPS rempl2)'!P291</f>
        <v>30</v>
      </c>
      <c r="R293" s="315">
        <f>+'PAI 2025 GPS rempl2)'!Q291</f>
        <v>1</v>
      </c>
      <c r="S293" s="315" t="str">
        <f>+'PAI 2025 GPS rempl2)'!R291</f>
        <v>Númerica</v>
      </c>
      <c r="T293" s="315" t="str">
        <f>+'PAI 2025 GPS rempl2)'!S291</f>
        <v># de Informe realizado / 1 Informes a realizar</v>
      </c>
      <c r="U293" s="316">
        <f>+'PAI 2025 GPS rempl2)'!T291</f>
        <v>45691</v>
      </c>
      <c r="V293" s="316">
        <f>+'PAI 2025 GPS rempl2)'!U291</f>
        <v>45789</v>
      </c>
      <c r="W293" s="315" t="str">
        <f>+'PAI 2025 GPS rempl2)'!V291</f>
        <v>7000-DESPACHO DEL SUPERINTENDENTE DELEGADO PARA LA PROTECCIÓN DE DATOS PERSONALES</v>
      </c>
    </row>
    <row r="294" spans="1:23 16384:16384" s="317" customFormat="1" ht="58.5" customHeight="1" x14ac:dyDescent="0.25">
      <c r="A294" s="196" t="s">
        <v>859</v>
      </c>
      <c r="B294" s="314" t="str">
        <f>VLOOKUP(A294,'Dimensión 3-Gestión con Valor'!$B$10:$B$379,1,0)</f>
        <v>7000.1.2</v>
      </c>
      <c r="C294" s="315" t="str">
        <f>+'PAI 2025 GPS rempl2)'!B292</f>
        <v>7000-DESPACHO DEL SUPERINTENDENTE DELEGADO PARA LA PROTECCIÓN DE DATOS PERSONALES</v>
      </c>
      <c r="D294" s="315">
        <f>+'PAI 2025 GPS rempl2)'!C292</f>
        <v>3</v>
      </c>
      <c r="E294" s="315" t="str">
        <f>+'PAI 2025 GPS rempl2)'!D292</f>
        <v>Actividad propia</v>
      </c>
      <c r="F294" s="315" t="str">
        <f>+'PAI 2025 GPS rempl2)'!E292</f>
        <v>7000.1.2</v>
      </c>
      <c r="G294" s="315" t="str">
        <f>+'PAI 2025 GPS rempl2)'!F292</f>
        <v>N/A</v>
      </c>
      <c r="H294" s="315">
        <f>VLOOKUP(A294,'Plantilla publicacion'!$A$3:$F$490,6,0)</f>
        <v>0</v>
      </c>
      <c r="I294" s="315">
        <f>VLOOKUP(F294,'Plantilla publicacion'!$A$3:$N$490,14,0)</f>
        <v>0</v>
      </c>
      <c r="J294" s="315">
        <f>VLOOKUP(F294,'Plantilla publicacion'!$A$3:$P$490,15,0)</f>
        <v>0</v>
      </c>
      <c r="K294" s="315" t="str">
        <f>+'PAI 2025 GPS rempl2)'!J292</f>
        <v>N/A</v>
      </c>
      <c r="L294" s="315" t="str">
        <f>+'PAI 2025 GPS rempl2)'!K292</f>
        <v>N/A</v>
      </c>
      <c r="M294" s="315" t="str">
        <f>+'PAI 2025 GPS rempl2)'!L292</f>
        <v>N/A</v>
      </c>
      <c r="N294" s="315" t="str">
        <f t="shared" si="47"/>
        <v>Política Mejora Normativa _DIMENSIÓN Gestión con Valores para Resultados</v>
      </c>
      <c r="O294" s="315" t="str">
        <f>IF(E294="Producto",VLOOKUP(F294,'Plantilla publicacion'!$A$3:$Q$490,16,0),"N/A")</f>
        <v>N/A</v>
      </c>
      <c r="P294" s="315" t="str">
        <f>+'PAI 2025 GPS rempl2)'!O292</f>
        <v>Elaborar documento con el desarrollo del estudio comparativo y un apartado de recomendaciones para la adopción o adaptación de dichas medidas en el marco regulatorio colombiano (Documento)</v>
      </c>
      <c r="Q294" s="315">
        <f>+'PAI 2025 GPS rempl2)'!P292</f>
        <v>60</v>
      </c>
      <c r="R294" s="315">
        <f>+'PAI 2025 GPS rempl2)'!Q292</f>
        <v>1</v>
      </c>
      <c r="S294" s="315" t="str">
        <f>+'PAI 2025 GPS rempl2)'!R292</f>
        <v>Númerica</v>
      </c>
      <c r="T294" s="315" t="str">
        <f>+'PAI 2025 GPS rempl2)'!S292</f>
        <v># de Documento elaborado / 1 Documento programado</v>
      </c>
      <c r="U294" s="316">
        <f>+'PAI 2025 GPS rempl2)'!T292</f>
        <v>45790</v>
      </c>
      <c r="V294" s="316">
        <f>+'PAI 2025 GPS rempl2)'!U292</f>
        <v>45947</v>
      </c>
      <c r="W294" s="315" t="str">
        <f>+'PAI 2025 GPS rempl2)'!V292</f>
        <v>7000-DESPACHO DEL SUPERINTENDENTE DELEGADO PARA LA PROTECCIÓN DE DATOS PERSONALES</v>
      </c>
    </row>
    <row r="295" spans="1:23 16384:16384" s="317" customFormat="1" ht="58.5" customHeight="1" x14ac:dyDescent="0.25">
      <c r="A295" s="314" t="s">
        <v>861</v>
      </c>
      <c r="B295" s="315" t="str">
        <f>VLOOKUP(A295,'Dimensión 3-Gestión con Valor'!$B$10:$B$379,1,0)</f>
        <v>7000.1.3</v>
      </c>
      <c r="C295" s="315" t="str">
        <f>+'PAI 2025 GPS rempl2)'!B293</f>
        <v>7000-DESPACHO DEL SUPERINTENDENTE DELEGADO PARA LA PROTECCIÓN DE DATOS PERSONALES</v>
      </c>
      <c r="D295" s="315">
        <f>+'PAI 2025 GPS rempl2)'!C293</f>
        <v>3</v>
      </c>
      <c r="E295" s="315" t="str">
        <f>+'PAI 2025 GPS rempl2)'!D293</f>
        <v>Actividad propia</v>
      </c>
      <c r="F295" s="315" t="str">
        <f>+'PAI 2025 GPS rempl2)'!E293</f>
        <v>7000.1.3</v>
      </c>
      <c r="G295" s="315" t="str">
        <f>+'PAI 2025 GPS rempl2)'!F293</f>
        <v>N/A</v>
      </c>
      <c r="H295" s="315">
        <f>VLOOKUP(A295,'Plantilla publicacion'!$A$3:$F$490,6,0)</f>
        <v>0</v>
      </c>
      <c r="I295" s="315">
        <f>VLOOKUP(F295,'Plantilla publicacion'!$A$3:$N$490,14,0)</f>
        <v>0</v>
      </c>
      <c r="J295" s="315">
        <f>VLOOKUP(F295,'Plantilla publicacion'!$A$3:$P$490,15,0)</f>
        <v>0</v>
      </c>
      <c r="K295" s="315" t="str">
        <f>+'PAI 2025 GPS rempl2)'!J293</f>
        <v>N/A</v>
      </c>
      <c r="L295" s="315" t="str">
        <f>+'PAI 2025 GPS rempl2)'!K293</f>
        <v>N/A</v>
      </c>
      <c r="M295" s="315" t="str">
        <f>+'PAI 2025 GPS rempl2)'!L293</f>
        <v>N/A</v>
      </c>
      <c r="N295" s="315" t="str">
        <f t="shared" si="47"/>
        <v>Política Mejora Normativa _DIMENSIÓN Gestión con Valores para Resultados</v>
      </c>
      <c r="O295" s="315" t="str">
        <f>IF(E295="Producto",VLOOKUP(F295,'Plantilla publicacion'!$A$3:$Q$490,16,0),"N/A")</f>
        <v>N/A</v>
      </c>
      <c r="P295" s="315" t="str">
        <f>+'PAI 2025 GPS rempl2)'!O293</f>
        <v>Solicitar la publicación del documento con el propósito que entidades públicas y privadas conozcan los efectos de la Inteligencia Artificial (IA) al derecho en cuestión (Link de publicación)</v>
      </c>
      <c r="Q295" s="315">
        <f>+'PAI 2025 GPS rempl2)'!P293</f>
        <v>10</v>
      </c>
      <c r="R295" s="315">
        <f>+'PAI 2025 GPS rempl2)'!Q293</f>
        <v>1</v>
      </c>
      <c r="S295" s="315" t="str">
        <f>+'PAI 2025 GPS rempl2)'!R293</f>
        <v>Númerica</v>
      </c>
      <c r="T295" s="316" t="str">
        <f>+'PAI 2025 GPS rempl2)'!S293</f>
        <v># de Documento publicado / 1 Documento programado</v>
      </c>
      <c r="U295" s="316">
        <f>+'PAI 2025 GPS rempl2)'!T293</f>
        <v>45947</v>
      </c>
      <c r="V295" s="315">
        <f>+'PAI 2025 GPS rempl2)'!U293</f>
        <v>45987</v>
      </c>
      <c r="W295" s="317" t="str">
        <f>+'PAI 2025 GPS rempl2)'!V293</f>
        <v>7000-DESPACHO DEL SUPERINTENDENTE DELEGADO PARA LA PROTECCIÓN DE DATOS PERSONALES</v>
      </c>
      <c r="XFD295" s="314"/>
    </row>
    <row r="296" spans="1:23 16384:16384" ht="58.5" customHeight="1" x14ac:dyDescent="0.25">
      <c r="A296" s="196" t="s">
        <v>862</v>
      </c>
      <c r="B296" s="186" t="str">
        <f>VLOOKUP(A296,'Dimensión 6 - GESCO+I'!$B$10:$B$62,1,0)</f>
        <v>7000.2</v>
      </c>
      <c r="C296" s="184" t="str">
        <f>+'PAI 2025 GPS rempl2)'!B294</f>
        <v>7000-DESPACHO DEL SUPERINTENDENTE DELEGADO PARA LA PROTECCIÓN DE DATOS PERSONALES</v>
      </c>
      <c r="D296" s="184">
        <f>+'PAI 2025 GPS rempl2)'!C294</f>
        <v>3</v>
      </c>
      <c r="E296" s="184" t="str">
        <f>+'PAI 2025 GPS rempl2)'!D294</f>
        <v>Producto</v>
      </c>
      <c r="F296" s="184" t="str">
        <f>+'PAI 2025 GPS rempl2)'!E294</f>
        <v>7000.2</v>
      </c>
      <c r="G296" s="184" t="str">
        <f>+'PAI 2025 GPS rempl2)'!F294</f>
        <v>Innovador</v>
      </c>
      <c r="H296" s="184" t="str">
        <f>VLOOKUP(A296,'Plantilla publicacion'!$A$3:$F$490,6,0)</f>
        <v>58-Promover el enfoque preventivo, diferencial y territorial en el que hacer misional de la entidad</v>
      </c>
      <c r="I296" s="184" t="str">
        <f>VLOOKUP(F296,'Plantilla publicacion'!$A$3:$N$490,14,0)</f>
        <v>103-Cumplimiento de productos del PAI asociados a Promover el enfoque preventivo, diferencial y territorial en el que hacer misional de la entidad</v>
      </c>
      <c r="J296" s="184" t="str">
        <f>VLOOKUP(F296,'Plantilla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96" s="184" t="str">
        <f>+'PAI 2025 GPS rempl2)'!J294</f>
        <v>N/A</v>
      </c>
      <c r="L296" s="184" t="str">
        <f>+'PAI 2025 GPS rempl2)'!K294</f>
        <v>No</v>
      </c>
      <c r="M296" s="184" t="str">
        <f>+'PAI 2025 GPS rempl2)'!L294</f>
        <v>C-3503-0200-0012-20104c</v>
      </c>
      <c r="N296" s="184" t="str">
        <f>VLOOKUP(A296,'Plantilla publicacion'!$A$2:$E$491,5,0)</f>
        <v>Política Gestión del Conocimiento y la Innovación _DIMENSIÓN Gestión del conocimiento y la innovación</v>
      </c>
      <c r="O296" s="184" t="str">
        <f>IF(E296="Producto",VLOOKUP(F296,'Plantilla publicacion'!$A$3:$Q$490,16,0),"N/A")</f>
        <v>PES_20230193 / PEI_23</v>
      </c>
      <c r="P296" s="184" t="str">
        <f>+'PAI 2025 GPS rempl2)'!O294</f>
        <v>Lineamientos para generar conciencia sobre el debido tratamiento de datos personales en los procesos de transferencia de tecnología para salvaguardar el derecho en dichos procesos,  divulgado.  (informe de conclusiones/único entregable)</v>
      </c>
      <c r="Q296" s="184">
        <f>+'PAI 2025 GPS rempl2)'!P294</f>
        <v>10</v>
      </c>
      <c r="R296" s="184">
        <f>+'PAI 2025 GPS rempl2)'!Q294</f>
        <v>1</v>
      </c>
      <c r="S296" s="184" t="str">
        <f>+'PAI 2025 GPS rempl2)'!R294</f>
        <v>Númerica</v>
      </c>
      <c r="T296" s="184" t="str">
        <f>+'PAI 2025 GPS rempl2)'!S294</f>
        <v># de Sensibilización realizada / 1 Sensibilización programada</v>
      </c>
      <c r="U296" s="185">
        <f>+'PAI 2025 GPS rempl2)'!T294</f>
        <v>45720</v>
      </c>
      <c r="V296" s="185">
        <f>+'PAI 2025 GPS rempl2)'!U294</f>
        <v>45989</v>
      </c>
      <c r="W296" s="184" t="str">
        <f>+'PAI 2025 GPS rempl2)'!V294</f>
        <v>7000-DESPACHO DEL SUPERINTENDENTE DELEGADO PARA LA PROTECCIÓN DE DATOS PERSONALES</v>
      </c>
    </row>
    <row r="297" spans="1:23 16384:16384" s="317" customFormat="1" ht="58.5" customHeight="1" x14ac:dyDescent="0.25">
      <c r="A297" s="196" t="s">
        <v>864</v>
      </c>
      <c r="B297" s="314" t="str">
        <f>VLOOKUP(A297,'Dimensión 6 - GESCO+I'!$B$10:$B$62,1,0)</f>
        <v>7000.2.1</v>
      </c>
      <c r="C297" s="315" t="str">
        <f>+'PAI 2025 GPS rempl2)'!B295</f>
        <v>7000-DESPACHO DEL SUPERINTENDENTE DELEGADO PARA LA PROTECCIÓN DE DATOS PERSONALES</v>
      </c>
      <c r="D297" s="315">
        <f>+'PAI 2025 GPS rempl2)'!C295</f>
        <v>3</v>
      </c>
      <c r="E297" s="315" t="str">
        <f>+'PAI 2025 GPS rempl2)'!D295</f>
        <v>Actividad propia</v>
      </c>
      <c r="F297" s="315" t="str">
        <f>+'PAI 2025 GPS rempl2)'!E295</f>
        <v>7000.2.1</v>
      </c>
      <c r="G297" s="315" t="str">
        <f>+'PAI 2025 GPS rempl2)'!F295</f>
        <v>N/A</v>
      </c>
      <c r="H297" s="315">
        <f>VLOOKUP(A297,'Plantilla publicacion'!$A$3:$F$490,6,0)</f>
        <v>0</v>
      </c>
      <c r="I297" s="315">
        <f>VLOOKUP(F297,'Plantilla publicacion'!$A$3:$N$490,14,0)</f>
        <v>0</v>
      </c>
      <c r="J297" s="315">
        <f>VLOOKUP(F297,'Plantilla publicacion'!$A$3:$P$490,15,0)</f>
        <v>0</v>
      </c>
      <c r="K297" s="315" t="str">
        <f>+'PAI 2025 GPS rempl2)'!J295</f>
        <v>N/A</v>
      </c>
      <c r="L297" s="315" t="str">
        <f>+'PAI 2025 GPS rempl2)'!K295</f>
        <v>N/A</v>
      </c>
      <c r="M297" s="315" t="str">
        <f>+'PAI 2025 GPS rempl2)'!L295</f>
        <v>N/A</v>
      </c>
      <c r="N297" s="315" t="str">
        <f t="shared" ref="N297:N298" si="48">+N296</f>
        <v>Política Gestión del Conocimiento y la Innovación _DIMENSIÓN Gestión del conocimiento y la innovación</v>
      </c>
      <c r="O297" s="315" t="str">
        <f>IF(E297="Producto",VLOOKUP(F297,'Plantilla publicacion'!$A$3:$Q$490,16,0),"N/A")</f>
        <v>N/A</v>
      </c>
      <c r="P297" s="315" t="str">
        <f>+'PAI 2025 GPS rempl2)'!O295</f>
        <v>Realizar sensibilización de los lineamientos sobre el tratamiento de datos personales en los procesos de transferencia de tecnología con los sectores instruidos. (Correo electrónico con la evidencia de la realización de la socialización/único entregable)</v>
      </c>
      <c r="Q297" s="315">
        <f>+'PAI 2025 GPS rempl2)'!P295</f>
        <v>50</v>
      </c>
      <c r="R297" s="315">
        <f>+'PAI 2025 GPS rempl2)'!Q295</f>
        <v>1</v>
      </c>
      <c r="S297" s="315" t="str">
        <f>+'PAI 2025 GPS rempl2)'!R295</f>
        <v>Númerica</v>
      </c>
      <c r="T297" s="315" t="str">
        <f>+'PAI 2025 GPS rempl2)'!S295</f>
        <v># de Sensibilización realizada / 1 Sensibilización programada</v>
      </c>
      <c r="U297" s="316">
        <f>+'PAI 2025 GPS rempl2)'!T295</f>
        <v>45720</v>
      </c>
      <c r="V297" s="316">
        <f>+'PAI 2025 GPS rempl2)'!U295</f>
        <v>45961</v>
      </c>
      <c r="W297" s="315" t="str">
        <f>+'PAI 2025 GPS rempl2)'!V295</f>
        <v>7000-DESPACHO DEL SUPERINTENDENTE DELEGADO PARA LA PROTECCIÓN DE DATOS PERSONALES</v>
      </c>
    </row>
    <row r="298" spans="1:23 16384:16384" s="317" customFormat="1" ht="58.5" customHeight="1" x14ac:dyDescent="0.25">
      <c r="A298" s="196" t="s">
        <v>865</v>
      </c>
      <c r="B298" s="314" t="str">
        <f>VLOOKUP(A298,'Dimensión 6 - GESCO+I'!$B$10:$B$62,1,0)</f>
        <v>7000.2.2</v>
      </c>
      <c r="C298" s="315" t="str">
        <f>+'PAI 2025 GPS rempl2)'!B296</f>
        <v>7000-DESPACHO DEL SUPERINTENDENTE DELEGADO PARA LA PROTECCIÓN DE DATOS PERSONALES</v>
      </c>
      <c r="D298" s="315">
        <f>+'PAI 2025 GPS rempl2)'!C296</f>
        <v>3</v>
      </c>
      <c r="E298" s="315" t="str">
        <f>+'PAI 2025 GPS rempl2)'!D296</f>
        <v>Actividad propia</v>
      </c>
      <c r="F298" s="315" t="str">
        <f>+'PAI 2025 GPS rempl2)'!E296</f>
        <v>7000.2.2</v>
      </c>
      <c r="G298" s="315" t="str">
        <f>+'PAI 2025 GPS rempl2)'!F296</f>
        <v>N/A</v>
      </c>
      <c r="H298" s="315">
        <f>VLOOKUP(A298,'Plantilla publicacion'!$A$3:$F$490,6,0)</f>
        <v>0</v>
      </c>
      <c r="I298" s="315">
        <f>VLOOKUP(F298,'Plantilla publicacion'!$A$3:$N$490,14,0)</f>
        <v>0</v>
      </c>
      <c r="J298" s="315">
        <f>VLOOKUP(F298,'Plantilla publicacion'!$A$3:$P$490,15,0)</f>
        <v>0</v>
      </c>
      <c r="K298" s="315" t="str">
        <f>+'PAI 2025 GPS rempl2)'!J296</f>
        <v>N/A</v>
      </c>
      <c r="L298" s="315" t="str">
        <f>+'PAI 2025 GPS rempl2)'!K296</f>
        <v>N/A</v>
      </c>
      <c r="M298" s="315" t="str">
        <f>+'PAI 2025 GPS rempl2)'!L296</f>
        <v>N/A</v>
      </c>
      <c r="N298" s="315" t="str">
        <f t="shared" si="48"/>
        <v>Política Gestión del Conocimiento y la Innovación _DIMENSIÓN Gestión del conocimiento y la innovación</v>
      </c>
      <c r="O298" s="315" t="str">
        <f>IF(E298="Producto",VLOOKUP(F298,'Plantilla publicacion'!$A$3:$Q$490,16,0),"N/A")</f>
        <v>N/A</v>
      </c>
      <c r="P298" s="315" t="str">
        <f>+'PAI 2025 GPS rempl2)'!O296</f>
        <v>Realizar un informe con las conclusiones y reflexiones sobre la sinergias entre las propiedad industrial y el debido de tratamiento datos personales. (Informe elaborado)</v>
      </c>
      <c r="Q298" s="315">
        <f>+'PAI 2025 GPS rempl2)'!P296</f>
        <v>50</v>
      </c>
      <c r="R298" s="315">
        <f>+'PAI 2025 GPS rempl2)'!Q296</f>
        <v>1</v>
      </c>
      <c r="S298" s="315" t="str">
        <f>+'PAI 2025 GPS rempl2)'!R296</f>
        <v>Númerica</v>
      </c>
      <c r="T298" s="315" t="str">
        <f>+'PAI 2025 GPS rempl2)'!S296</f>
        <v># de Informe realizado / 1 Informes a realizar</v>
      </c>
      <c r="U298" s="316">
        <f>+'PAI 2025 GPS rempl2)'!T296</f>
        <v>45839</v>
      </c>
      <c r="V298" s="316">
        <f>+'PAI 2025 GPS rempl2)'!U296</f>
        <v>45989</v>
      </c>
      <c r="W298" s="315" t="str">
        <f>+'PAI 2025 GPS rempl2)'!V296</f>
        <v>7000-DESPACHO DEL SUPERINTENDENTE DELEGADO PARA LA PROTECCIÓN DE DATOS PERSONALES</v>
      </c>
    </row>
    <row r="299" spans="1:23 16384:16384" ht="58.5" customHeight="1" x14ac:dyDescent="0.25">
      <c r="A299" s="196" t="s">
        <v>866</v>
      </c>
      <c r="B299" s="186" t="str">
        <f>VLOOKUP(A299,'Dimensión 3-Gestión con Valor'!$B$10:$B$379,1,0)</f>
        <v>7000.3</v>
      </c>
      <c r="C299" s="184" t="str">
        <f>+'PAI 2025 GPS rempl2)'!B297</f>
        <v>7000-DESPACHO DEL SUPERINTENDENTE DELEGADO PARA LA PROTECCIÓN DE DATOS PERSONALES</v>
      </c>
      <c r="D299" s="184">
        <f>+'PAI 2025 GPS rempl2)'!C297</f>
        <v>3</v>
      </c>
      <c r="E299" s="184" t="str">
        <f>+'PAI 2025 GPS rempl2)'!D297</f>
        <v>Producto</v>
      </c>
      <c r="F299" s="184" t="str">
        <f>+'PAI 2025 GPS rempl2)'!E297</f>
        <v>7000.3</v>
      </c>
      <c r="G299" s="184" t="str">
        <f>+'PAI 2025 GPS rempl2)'!F297</f>
        <v>Innovador</v>
      </c>
      <c r="H299" s="184" t="str">
        <f>VLOOKUP(A299,'Plantilla publicacion'!$A$3:$F$490,6,0)</f>
        <v>59-Generar sinergias con agentes nacionales e internacionales que permitan potenciar las capacidades de la SIC.</v>
      </c>
      <c r="I299" s="184" t="str">
        <f>VLOOKUP(F299,'Plantilla publicacion'!$A$3:$N$490,14,0)</f>
        <v>105-Cumplimiento de productos del PAI asociados a Generar sinergias con agentes nacionales e internacionales que permitan potenciar las capacidades de la SIC.</v>
      </c>
      <c r="J299" s="184" t="str">
        <f>VLOOKUP(F299,'Plantilla publicacion'!$A$3:$P$490,15,0)</f>
        <v>63 - 1-Generación de oportunidades de cooperación y fortalecimiento de existentes con grupos de interés y de valor.-5-Direccionamiento de la oferta institucional con productos y/o servicios con enfoque preventivo, diferencial y territorial.</v>
      </c>
      <c r="K299" s="184" t="str">
        <f>+'PAI 2025 GPS rempl2)'!J297</f>
        <v>N/A</v>
      </c>
      <c r="L299" s="184" t="str">
        <f>+'PAI 2025 GPS rempl2)'!K297</f>
        <v>No</v>
      </c>
      <c r="M299" s="184" t="str">
        <f>+'PAI 2025 GPS rempl2)'!L297</f>
        <v>FUNCIONAMIENTO</v>
      </c>
      <c r="N299" s="184" t="str">
        <f>VLOOKUP(A299,'Plantilla publicacion'!$A$2:$E$491,5,0)</f>
        <v>Política Participación Ciudadana en la Gestión Pública _DIMENSIÓN Gestión con Valores para Resultados</v>
      </c>
      <c r="O299" s="184" t="str">
        <f>IF(E299="Producto",VLOOKUP(F299,'Plantilla publicacion'!$A$3:$Q$490,16,0),"N/A")</f>
        <v>PES_20230041 / PEI_22</v>
      </c>
      <c r="P299" s="184" t="str">
        <f>+'PAI 2025 GPS rempl2)'!O297</f>
        <v>Actuaciones colaborativas con autoridades de protección de datos internacionales en busca de establecer buenas prácticas al momento de investigar compañías con presencia transfronteriza, realizada y documentada (Informe / único entregable)</v>
      </c>
      <c r="Q299" s="184">
        <f>+'PAI 2025 GPS rempl2)'!P297</f>
        <v>10</v>
      </c>
      <c r="R299" s="184">
        <f>+'PAI 2025 GPS rempl2)'!Q297</f>
        <v>1</v>
      </c>
      <c r="S299" s="184" t="str">
        <f>+'PAI 2025 GPS rempl2)'!R297</f>
        <v>Númerica</v>
      </c>
      <c r="T299" s="184" t="str">
        <f>+'PAI 2025 GPS rempl2)'!S297</f>
        <v># de Actuación colaborativa realizada y documentada / 1 Actuación colaborativa programada</v>
      </c>
      <c r="U299" s="185">
        <f>+'PAI 2025 GPS rempl2)'!T297</f>
        <v>45748</v>
      </c>
      <c r="V299" s="185">
        <f>+'PAI 2025 GPS rempl2)'!U297</f>
        <v>45897</v>
      </c>
      <c r="W299" s="184" t="str">
        <f>+'PAI 2025 GPS rempl2)'!V297</f>
        <v>7000-DESPACHO DEL SUPERINTENDENTE DELEGADO PARA LA PROTECCIÓN DE DATOS PERSONALES</v>
      </c>
    </row>
    <row r="300" spans="1:23 16384:16384" s="317" customFormat="1" ht="58.5" customHeight="1" x14ac:dyDescent="0.25">
      <c r="A300" s="314" t="s">
        <v>868</v>
      </c>
      <c r="B300" s="315" t="str">
        <f>VLOOKUP(A300,'Dimensión 3-Gestión con Valor'!$B$10:$B$379,1,0)</f>
        <v>7000.3.1</v>
      </c>
      <c r="C300" s="315" t="str">
        <f>+'PAI 2025 GPS rempl2)'!B298</f>
        <v>7000-DESPACHO DEL SUPERINTENDENTE DELEGADO PARA LA PROTECCIÓN DE DATOS PERSONALES</v>
      </c>
      <c r="D300" s="315">
        <f>+'PAI 2025 GPS rempl2)'!C298</f>
        <v>3</v>
      </c>
      <c r="E300" s="315" t="str">
        <f>+'PAI 2025 GPS rempl2)'!D298</f>
        <v>Actividad propia</v>
      </c>
      <c r="F300" s="315" t="str">
        <f>+'PAI 2025 GPS rempl2)'!E298</f>
        <v>7000.3.1</v>
      </c>
      <c r="G300" s="315" t="str">
        <f>+'PAI 2025 GPS rempl2)'!F298</f>
        <v>N/A</v>
      </c>
      <c r="H300" s="315">
        <f>VLOOKUP(A300,'Plantilla publicacion'!$A$3:$F$490,6,0)</f>
        <v>0</v>
      </c>
      <c r="I300" s="315">
        <f>VLOOKUP(F300,'Plantilla publicacion'!$A$3:$N$490,14,0)</f>
        <v>0</v>
      </c>
      <c r="J300" s="315">
        <f>VLOOKUP(F300,'Plantilla publicacion'!$A$3:$P$490,15,0)</f>
        <v>0</v>
      </c>
      <c r="K300" s="315" t="str">
        <f>+'PAI 2025 GPS rempl2)'!J298</f>
        <v>N/A</v>
      </c>
      <c r="L300" s="315" t="str">
        <f>+'PAI 2025 GPS rempl2)'!K298</f>
        <v>N/A</v>
      </c>
      <c r="M300" s="315" t="str">
        <f>+'PAI 2025 GPS rempl2)'!L298</f>
        <v>N/A</v>
      </c>
      <c r="N300" s="315" t="str">
        <f t="shared" ref="N300:N301" si="49">+N299</f>
        <v>Política Participación Ciudadana en la Gestión Pública _DIMENSIÓN Gestión con Valores para Resultados</v>
      </c>
      <c r="O300" s="315" t="str">
        <f>IF(E300="Producto",VLOOKUP(F300,'Plantilla publicacion'!$A$3:$Q$490,16,0),"N/A")</f>
        <v>N/A</v>
      </c>
      <c r="P300" s="315" t="str">
        <f>+'PAI 2025 GPS rempl2)'!O298</f>
        <v>Exponer ante un foro internacional las lecciones aprendidas de una actuación administrativa frente a una compañía con presencia transfronteriza (Captura de pantalla o imágenes de la exposición realizada/único entregable)</v>
      </c>
      <c r="Q300" s="315">
        <f>+'PAI 2025 GPS rempl2)'!P298</f>
        <v>50</v>
      </c>
      <c r="R300" s="315">
        <f>+'PAI 2025 GPS rempl2)'!Q298</f>
        <v>1</v>
      </c>
      <c r="S300" s="315" t="str">
        <f>+'PAI 2025 GPS rempl2)'!R298</f>
        <v>Númerica</v>
      </c>
      <c r="T300" s="316" t="str">
        <f>+'PAI 2025 GPS rempl2)'!S298</f>
        <v># de Actuaciones colaborativas realizadas / 1 Actuaciones colaborativas programadas</v>
      </c>
      <c r="U300" s="316">
        <f>+'PAI 2025 GPS rempl2)'!T298</f>
        <v>45748</v>
      </c>
      <c r="V300" s="315">
        <f>+'PAI 2025 GPS rempl2)'!U298</f>
        <v>45835</v>
      </c>
      <c r="W300" s="317" t="str">
        <f>+'PAI 2025 GPS rempl2)'!V298</f>
        <v>7000-DESPACHO DEL SUPERINTENDENTE DELEGADO PARA LA PROTECCIÓN DE DATOS PERSONALES</v>
      </c>
      <c r="XFD300" s="314"/>
    </row>
    <row r="301" spans="1:23 16384:16384" s="317" customFormat="1" ht="58.5" customHeight="1" x14ac:dyDescent="0.25">
      <c r="A301" s="196" t="s">
        <v>870</v>
      </c>
      <c r="B301" s="314" t="str">
        <f>VLOOKUP(A301,'Dimensión 3-Gestión con Valor'!$B$10:$B$379,1,0)</f>
        <v>7000.3.2</v>
      </c>
      <c r="C301" s="315" t="str">
        <f>+'PAI 2025 GPS rempl2)'!B299</f>
        <v>7000-DESPACHO DEL SUPERINTENDENTE DELEGADO PARA LA PROTECCIÓN DE DATOS PERSONALES</v>
      </c>
      <c r="D301" s="315">
        <f>+'PAI 2025 GPS rempl2)'!C299</f>
        <v>3</v>
      </c>
      <c r="E301" s="315" t="str">
        <f>+'PAI 2025 GPS rempl2)'!D299</f>
        <v>Actividad propia</v>
      </c>
      <c r="F301" s="315" t="str">
        <f>+'PAI 2025 GPS rempl2)'!E299</f>
        <v>7000.3.2</v>
      </c>
      <c r="G301" s="315" t="str">
        <f>+'PAI 2025 GPS rempl2)'!F299</f>
        <v>N/A</v>
      </c>
      <c r="H301" s="315">
        <f>VLOOKUP(A301,'Plantilla publicacion'!$A$3:$F$490,6,0)</f>
        <v>0</v>
      </c>
      <c r="I301" s="315">
        <f>VLOOKUP(F301,'Plantilla publicacion'!$A$3:$N$490,14,0)</f>
        <v>0</v>
      </c>
      <c r="J301" s="315">
        <f>VLOOKUP(F301,'Plantilla publicacion'!$A$3:$P$490,15,0)</f>
        <v>0</v>
      </c>
      <c r="K301" s="315" t="str">
        <f>+'PAI 2025 GPS rempl2)'!J299</f>
        <v>N/A</v>
      </c>
      <c r="L301" s="315" t="str">
        <f>+'PAI 2025 GPS rempl2)'!K299</f>
        <v>N/A</v>
      </c>
      <c r="M301" s="315" t="str">
        <f>+'PAI 2025 GPS rempl2)'!L299</f>
        <v>N/A</v>
      </c>
      <c r="N301" s="315" t="str">
        <f t="shared" si="49"/>
        <v>Política Participación Ciudadana en la Gestión Pública _DIMENSIÓN Gestión con Valores para Resultados</v>
      </c>
      <c r="O301" s="315" t="str">
        <f>IF(E301="Producto",VLOOKUP(F301,'Plantilla publicacion'!$A$3:$Q$490,16,0),"N/A")</f>
        <v>N/A</v>
      </c>
      <c r="P301" s="315" t="str">
        <f>+'PAI 2025 GPS rempl2)'!O299</f>
        <v>Elaborar informe que recopile las conclusiones con las autoridades de protección de datos internacionales de buenas prácticas al momento de investigar compañías con presencia transfronteriza. (Informe/único entregable)</v>
      </c>
      <c r="Q301" s="315">
        <f>+'PAI 2025 GPS rempl2)'!P299</f>
        <v>50</v>
      </c>
      <c r="R301" s="315">
        <f>+'PAI 2025 GPS rempl2)'!Q299</f>
        <v>1</v>
      </c>
      <c r="S301" s="315" t="str">
        <f>+'PAI 2025 GPS rempl2)'!R299</f>
        <v>Númerica</v>
      </c>
      <c r="T301" s="315" t="str">
        <f>+'PAI 2025 GPS rempl2)'!S299</f>
        <v># de Informe realizado / 1 Informes a realizar</v>
      </c>
      <c r="U301" s="316">
        <f>+'PAI 2025 GPS rempl2)'!T299</f>
        <v>45839</v>
      </c>
      <c r="V301" s="316">
        <f>+'PAI 2025 GPS rempl2)'!U299</f>
        <v>45897</v>
      </c>
      <c r="W301" s="315" t="str">
        <f>+'PAI 2025 GPS rempl2)'!V299</f>
        <v>7000-DESPACHO DEL SUPERINTENDENTE DELEGADO PARA LA PROTECCIÓN DE DATOS PERSONALES</v>
      </c>
    </row>
    <row r="302" spans="1:23 16384:16384" ht="58.5" customHeight="1" x14ac:dyDescent="0.25">
      <c r="A302" s="196" t="s">
        <v>871</v>
      </c>
      <c r="B302" s="186" t="str">
        <f>VLOOKUP(A302,'Dimensión 3-Gestión con Valor'!$B$10:$B$379,1,0)</f>
        <v>7000.4</v>
      </c>
      <c r="C302" s="184" t="str">
        <f>+'PAI 2025 GPS rempl2)'!B300</f>
        <v>7000-DESPACHO DEL SUPERINTENDENTE DELEGADO PARA LA PROTECCIÓN DE DATOS PERSONALES</v>
      </c>
      <c r="D302" s="184">
        <f>+'PAI 2025 GPS rempl2)'!C300</f>
        <v>3</v>
      </c>
      <c r="E302" s="184" t="str">
        <f>+'PAI 2025 GPS rempl2)'!D300</f>
        <v>Producto</v>
      </c>
      <c r="F302" s="184" t="str">
        <f>+'PAI 2025 GPS rempl2)'!E300</f>
        <v>7000.4</v>
      </c>
      <c r="G302" s="184" t="str">
        <f>+'PAI 2025 GPS rempl2)'!F300</f>
        <v>Operativo</v>
      </c>
      <c r="H302" s="184" t="str">
        <f>VLOOKUP(A302,'Plantilla publicacion'!$A$3:$F$490,6,0)</f>
        <v>58-Promover el enfoque preventivo, diferencial y territorial en el que hacer misional de la entidad</v>
      </c>
      <c r="I302" s="184" t="str">
        <f>VLOOKUP(F302,'Plantilla publicacion'!$A$3:$N$490,14,0)</f>
        <v>103-Cumplimiento de productos del PAI asociados a Promover el enfoque preventivo, diferencial y territorial en el que hacer misional de la entidad</v>
      </c>
      <c r="J302" s="184" t="str">
        <f>VLOOKUP(F302,'Plantilla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2" s="184" t="str">
        <f>+'PAI 2025 GPS rempl2)'!J300</f>
        <v xml:space="preserve">PND - 2-01-4-c- Seguridad humana y justicia social - Portabilidad de datos para el empoderamiento ciudadano </v>
      </c>
      <c r="L302" s="184" t="str">
        <f>+'PAI 2025 GPS rempl2)'!K300</f>
        <v>Si</v>
      </c>
      <c r="M302" s="184" t="str">
        <f>+'PAI 2025 GPS rempl2)'!L300</f>
        <v>C-3503-0200-0012-20104c</v>
      </c>
      <c r="N302" s="184" t="str">
        <f>VLOOKUP(A302,'Plantilla publicacion'!$A$2:$E$491,5,0)</f>
        <v>Política Participación Ciudadana en la Gestión Pública _DIMENSIÓN Gestión con Valores para Resultados</v>
      </c>
      <c r="O302" s="184" t="str">
        <f>IF(E302="Producto",VLOOKUP(F302,'Plantilla publicacion'!$A$3:$Q$490,16,0),"N/A")</f>
        <v>PND_1_Fortalecer el empoderamiento de las personas sobre sus datos</v>
      </c>
      <c r="P302" s="184" t="str">
        <f>+'PAI 2025 GPS rempl2)'!O300</f>
        <v>Eventos en temas relacionados con datos personales, realizados  (Pantallazos o captura de pantalla /único entregable)</v>
      </c>
      <c r="Q302" s="184">
        <f>+'PAI 2025 GPS rempl2)'!P300</f>
        <v>40</v>
      </c>
      <c r="R302" s="184">
        <f>+'PAI 2025 GPS rempl2)'!Q300</f>
        <v>2</v>
      </c>
      <c r="S302" s="184" t="str">
        <f>+'PAI 2025 GPS rempl2)'!R300</f>
        <v>Númerica</v>
      </c>
      <c r="T302" s="184" t="str">
        <f>+'PAI 2025 GPS rempl2)'!S300</f>
        <v># de eventos realizados / 2 eventos a realizar</v>
      </c>
      <c r="U302" s="185">
        <f>+'PAI 2025 GPS rempl2)'!T300</f>
        <v>45692</v>
      </c>
      <c r="V302" s="185">
        <f>+'PAI 2025 GPS rempl2)'!U300</f>
        <v>45989</v>
      </c>
      <c r="W302" s="184" t="str">
        <f>+'PAI 2025 GPS rempl2)'!V300</f>
        <v>7000-DESPACHO DEL SUPERINTENDENTE DELEGADO PARA LA PROTECCIÓN DE DATOS PERSONALES;
73-GRUPO DE TRABAJO DE COMUNICACION</v>
      </c>
    </row>
    <row r="303" spans="1:23 16384:16384" s="317" customFormat="1" ht="58.5" customHeight="1" x14ac:dyDescent="0.25">
      <c r="A303" s="196" t="s">
        <v>874</v>
      </c>
      <c r="B303" s="314" t="str">
        <f>VLOOKUP(A303,'Dimensión 3-Gestión con Valor'!$B$10:$B$379,1,0)</f>
        <v>7000.4.1</v>
      </c>
      <c r="C303" s="315" t="str">
        <f>+'PAI 2025 GPS rempl2)'!B301</f>
        <v>7000-DESPACHO DEL SUPERINTENDENTE DELEGADO PARA LA PROTECCIÓN DE DATOS PERSONALES</v>
      </c>
      <c r="D303" s="315">
        <f>+'PAI 2025 GPS rempl2)'!C301</f>
        <v>3</v>
      </c>
      <c r="E303" s="315" t="str">
        <f>+'PAI 2025 GPS rempl2)'!D301</f>
        <v>Actividad propia</v>
      </c>
      <c r="F303" s="315" t="str">
        <f>+'PAI 2025 GPS rempl2)'!E301</f>
        <v>7000.4.1</v>
      </c>
      <c r="G303" s="315" t="str">
        <f>+'PAI 2025 GPS rempl2)'!F301</f>
        <v>N/A</v>
      </c>
      <c r="H303" s="315">
        <f>VLOOKUP(A303,'Plantilla publicacion'!$A$3:$F$490,6,0)</f>
        <v>0</v>
      </c>
      <c r="I303" s="315">
        <f>VLOOKUP(F303,'Plantilla publicacion'!$A$3:$N$490,14,0)</f>
        <v>0</v>
      </c>
      <c r="J303" s="315">
        <f>VLOOKUP(F303,'Plantilla publicacion'!$A$3:$P$490,15,0)</f>
        <v>0</v>
      </c>
      <c r="K303" s="315" t="str">
        <f>+'PAI 2025 GPS rempl2)'!J301</f>
        <v>N/A</v>
      </c>
      <c r="L303" s="315" t="str">
        <f>+'PAI 2025 GPS rempl2)'!K301</f>
        <v>N/A</v>
      </c>
      <c r="M303" s="315" t="str">
        <f>+'PAI 2025 GPS rempl2)'!L301</f>
        <v>N/A</v>
      </c>
      <c r="N303" s="315" t="str">
        <f t="shared" ref="N303:N307" si="50">+N302</f>
        <v>Política Participación Ciudadana en la Gestión Pública _DIMENSIÓN Gestión con Valores para Resultados</v>
      </c>
      <c r="O303" s="315" t="str">
        <f>IF(E303="Producto",VLOOKUP(F303,'Plantilla publicacion'!$A$3:$Q$490,16,0),"N/A")</f>
        <v>N/A</v>
      </c>
      <c r="P303" s="315" t="str">
        <f>+'PAI 2025 GPS rempl2)'!O301</f>
        <v>Solicitar publicación de la fecha del evento en el calendario de eventos de la entidad  al Grupo de Comunicaciones  (captura de pantalla de la publicación de la fecha del evento / único entregable)</v>
      </c>
      <c r="Q303" s="315">
        <f>+'PAI 2025 GPS rempl2)'!P301</f>
        <v>5</v>
      </c>
      <c r="R303" s="315">
        <f>+'PAI 2025 GPS rempl2)'!Q301</f>
        <v>2</v>
      </c>
      <c r="S303" s="315" t="str">
        <f>+'PAI 2025 GPS rempl2)'!R301</f>
        <v>Númerica</v>
      </c>
      <c r="T303" s="315" t="str">
        <f>+'PAI 2025 GPS rempl2)'!S301</f>
        <v># de correos electrónicos enviados / 2 correos electrónicos a enviar</v>
      </c>
      <c r="U303" s="316">
        <f>+'PAI 2025 GPS rempl2)'!T301</f>
        <v>45692</v>
      </c>
      <c r="V303" s="316">
        <f>+'PAI 2025 GPS rempl2)'!U301</f>
        <v>45933</v>
      </c>
      <c r="W303" s="315" t="str">
        <f>+'PAI 2025 GPS rempl2)'!V301</f>
        <v>7000-DESPACHO DEL SUPERINTENDENTE DELEGADO PARA LA PROTECCIÓN DE DATOS PERSONALES</v>
      </c>
    </row>
    <row r="304" spans="1:23 16384:16384" s="317" customFormat="1" ht="58.5" customHeight="1" x14ac:dyDescent="0.25">
      <c r="A304" s="314" t="s">
        <v>876</v>
      </c>
      <c r="B304" s="315" t="str">
        <f>VLOOKUP(A304,'Dimensión 3-Gestión con Valor'!$B$10:$B$379,1,0)</f>
        <v>7000.4.2</v>
      </c>
      <c r="C304" s="315" t="str">
        <f>+'PAI 2025 GPS rempl2)'!B302</f>
        <v>7000-DESPACHO DEL SUPERINTENDENTE DELEGADO PARA LA PROTECCIÓN DE DATOS PERSONALES</v>
      </c>
      <c r="D304" s="315">
        <f>+'PAI 2025 GPS rempl2)'!C302</f>
        <v>3</v>
      </c>
      <c r="E304" s="315" t="str">
        <f>+'PAI 2025 GPS rempl2)'!D302</f>
        <v>Actividad propia</v>
      </c>
      <c r="F304" s="315" t="str">
        <f>+'PAI 2025 GPS rempl2)'!E302</f>
        <v>7000.4.2</v>
      </c>
      <c r="G304" s="315" t="str">
        <f>+'PAI 2025 GPS rempl2)'!F302</f>
        <v>N/A</v>
      </c>
      <c r="H304" s="315">
        <f>VLOOKUP(A304,'Plantilla publicacion'!$A$3:$F$490,6,0)</f>
        <v>0</v>
      </c>
      <c r="I304" s="315">
        <f>VLOOKUP(F304,'Plantilla publicacion'!$A$3:$N$490,14,0)</f>
        <v>0</v>
      </c>
      <c r="J304" s="315">
        <f>VLOOKUP(F304,'Plantilla publicacion'!$A$3:$P$490,15,0)</f>
        <v>0</v>
      </c>
      <c r="K304" s="315" t="str">
        <f>+'PAI 2025 GPS rempl2)'!J302</f>
        <v>N/A</v>
      </c>
      <c r="L304" s="315" t="str">
        <f>+'PAI 2025 GPS rempl2)'!K302</f>
        <v>N/A</v>
      </c>
      <c r="M304" s="315" t="str">
        <f>+'PAI 2025 GPS rempl2)'!L302</f>
        <v>N/A</v>
      </c>
      <c r="N304" s="315" t="str">
        <f t="shared" si="50"/>
        <v>Política Participación Ciudadana en la Gestión Pública _DIMENSIÓN Gestión con Valores para Resultados</v>
      </c>
      <c r="O304" s="315" t="str">
        <f>IF(E304="Producto",VLOOKUP(F304,'Plantilla publicacion'!$A$3:$Q$490,16,0),"N/A")</f>
        <v>N/A</v>
      </c>
      <c r="P304" s="315" t="str">
        <f>+'PAI 2025 GPS rempl2)'!O302</f>
        <v>Diligenciar check list del evento con la fecha definitiva igual a la publicada en el  calendario de eventos  (documento de check list para la realización del evento / único entregable)</v>
      </c>
      <c r="Q304" s="315">
        <f>+'PAI 2025 GPS rempl2)'!P302</f>
        <v>15</v>
      </c>
      <c r="R304" s="315">
        <f>+'PAI 2025 GPS rempl2)'!Q302</f>
        <v>2</v>
      </c>
      <c r="S304" s="315" t="str">
        <f>+'PAI 2025 GPS rempl2)'!R302</f>
        <v>Númerica</v>
      </c>
      <c r="T304" s="316" t="str">
        <f>+'PAI 2025 GPS rempl2)'!S302</f>
        <v># de check list diligenciados / 2 check list a diligenciar</v>
      </c>
      <c r="U304" s="316">
        <f>+'PAI 2025 GPS rempl2)'!T302</f>
        <v>45811</v>
      </c>
      <c r="V304" s="315">
        <f>+'PAI 2025 GPS rempl2)'!U302</f>
        <v>45947</v>
      </c>
      <c r="W304" s="317" t="str">
        <f>+'PAI 2025 GPS rempl2)'!V302</f>
        <v>7000-DESPACHO DEL SUPERINTENDENTE DELEGADO PARA LA PROTECCIÓN DE DATOS PERSONALES</v>
      </c>
      <c r="XFD304" s="314"/>
    </row>
    <row r="305" spans="1:23 16384:16384" s="317" customFormat="1" ht="58.5" customHeight="1" x14ac:dyDescent="0.25">
      <c r="A305" s="196" t="s">
        <v>878</v>
      </c>
      <c r="B305" s="314" t="str">
        <f>VLOOKUP(A305,'Dimensión 3-Gestión con Valor'!$B$10:$B$379,1,0)</f>
        <v>7000.4.3</v>
      </c>
      <c r="C305" s="315" t="str">
        <f>+'PAI 2025 GPS rempl2)'!B303</f>
        <v>7000-DESPACHO DEL SUPERINTENDENTE DELEGADO PARA LA PROTECCIÓN DE DATOS PERSONALES</v>
      </c>
      <c r="D305" s="315">
        <f>+'PAI 2025 GPS rempl2)'!C303</f>
        <v>3</v>
      </c>
      <c r="E305" s="315" t="str">
        <f>+'PAI 2025 GPS rempl2)'!D303</f>
        <v>Actividad propia</v>
      </c>
      <c r="F305" s="315" t="str">
        <f>+'PAI 2025 GPS rempl2)'!E303</f>
        <v>7000.4.3</v>
      </c>
      <c r="G305" s="315" t="str">
        <f>+'PAI 2025 GPS rempl2)'!F303</f>
        <v>N/A</v>
      </c>
      <c r="H305" s="315">
        <f>VLOOKUP(A305,'Plantilla publicacion'!$A$3:$F$490,6,0)</f>
        <v>0</v>
      </c>
      <c r="I305" s="315">
        <f>VLOOKUP(F305,'Plantilla publicacion'!$A$3:$N$490,14,0)</f>
        <v>0</v>
      </c>
      <c r="J305" s="315">
        <f>VLOOKUP(F305,'Plantilla publicacion'!$A$3:$P$490,15,0)</f>
        <v>0</v>
      </c>
      <c r="K305" s="315" t="str">
        <f>+'PAI 2025 GPS rempl2)'!J303</f>
        <v>N/A</v>
      </c>
      <c r="L305" s="315" t="str">
        <f>+'PAI 2025 GPS rempl2)'!K303</f>
        <v>N/A</v>
      </c>
      <c r="M305" s="315" t="str">
        <f>+'PAI 2025 GPS rempl2)'!L303</f>
        <v>N/A</v>
      </c>
      <c r="N305" s="315" t="str">
        <f t="shared" si="50"/>
        <v>Política Participación Ciudadana en la Gestión Pública _DIMENSIÓN Gestión con Valores para Resultados</v>
      </c>
      <c r="O305" s="315" t="str">
        <f>IF(E305="Producto",VLOOKUP(F305,'Plantilla publicacion'!$A$3:$Q$490,16,0),"N/A")</f>
        <v>N/A</v>
      </c>
      <c r="P305" s="315" t="str">
        <f>+'PAI 2025 GPS rempl2)'!O303</f>
        <v>Elaborar y enviar agenda definitiva para ser publicada  (correo electrónico con agenda definitiva / único entregable)</v>
      </c>
      <c r="Q305" s="315">
        <f>+'PAI 2025 GPS rempl2)'!P303</f>
        <v>20</v>
      </c>
      <c r="R305" s="315">
        <f>+'PAI 2025 GPS rempl2)'!Q303</f>
        <v>2</v>
      </c>
      <c r="S305" s="315" t="str">
        <f>+'PAI 2025 GPS rempl2)'!R303</f>
        <v>Númerica</v>
      </c>
      <c r="T305" s="315" t="str">
        <f>+'PAI 2025 GPS rempl2)'!S303</f>
        <v># de agendas definitivas elaboradas y enviadas / 2 agendas a elaborar y enviar</v>
      </c>
      <c r="U305" s="316">
        <f>+'PAI 2025 GPS rempl2)'!T303</f>
        <v>45811</v>
      </c>
      <c r="V305" s="316">
        <f>+'PAI 2025 GPS rempl2)'!U303</f>
        <v>45968</v>
      </c>
      <c r="W305" s="315" t="str">
        <f>+'PAI 2025 GPS rempl2)'!V303</f>
        <v>7000-DESPACHO DEL SUPERINTENDENTE DELEGADO PARA LA PROTECCIÓN DE DATOS PERSONALES</v>
      </c>
    </row>
    <row r="306" spans="1:23 16384:16384" s="317" customFormat="1" ht="58.5" customHeight="1" x14ac:dyDescent="0.25">
      <c r="A306" s="196" t="s">
        <v>880</v>
      </c>
      <c r="B306" s="314" t="str">
        <f>VLOOKUP(A306,'Dimensión 3-Gestión con Valor'!$B$10:$B$379,1,0)</f>
        <v>7000.4.4</v>
      </c>
      <c r="C306" s="315" t="str">
        <f>+'PAI 2025 GPS rempl2)'!B304</f>
        <v>7000-DESPACHO DEL SUPERINTENDENTE DELEGADO PARA LA PROTECCIÓN DE DATOS PERSONALES</v>
      </c>
      <c r="D306" s="315">
        <f>+'PAI 2025 GPS rempl2)'!C304</f>
        <v>3</v>
      </c>
      <c r="E306" s="315" t="str">
        <f>+'PAI 2025 GPS rempl2)'!D304</f>
        <v>Actividad sin participación</v>
      </c>
      <c r="F306" s="315" t="str">
        <f>+'PAI 2025 GPS rempl2)'!E304</f>
        <v>7000.4.4</v>
      </c>
      <c r="G306" s="315" t="str">
        <f>+'PAI 2025 GPS rempl2)'!F304</f>
        <v>N/A</v>
      </c>
      <c r="H306" s="315">
        <f>VLOOKUP(A306,'Plantilla publicacion'!$A$3:$F$490,6,0)</f>
        <v>0</v>
      </c>
      <c r="I306" s="315">
        <f>VLOOKUP(F306,'Plantilla publicacion'!$A$3:$N$490,14,0)</f>
        <v>0</v>
      </c>
      <c r="J306" s="315">
        <f>VLOOKUP(F306,'Plantilla publicacion'!$A$3:$P$490,15,0)</f>
        <v>0</v>
      </c>
      <c r="K306" s="315" t="str">
        <f>+'PAI 2025 GPS rempl2)'!J304</f>
        <v>N/A</v>
      </c>
      <c r="L306" s="315" t="str">
        <f>+'PAI 2025 GPS rempl2)'!K304</f>
        <v>N/A</v>
      </c>
      <c r="M306" s="315" t="str">
        <f>+'PAI 2025 GPS rempl2)'!L304</f>
        <v>N/A</v>
      </c>
      <c r="N306" s="315" t="str">
        <f t="shared" si="50"/>
        <v>Política Participación Ciudadana en la Gestión Pública _DIMENSIÓN Gestión con Valores para Resultados</v>
      </c>
      <c r="O306" s="315" t="str">
        <f>IF(E306="Producto",VLOOKUP(F306,'Plantilla publicacion'!$A$3:$Q$490,16,0),"N/A")</f>
        <v>N/A</v>
      </c>
      <c r="P306" s="315" t="str">
        <f>+'PAI 2025 GPS rempl2)'!O304</f>
        <v>Publicar Agenda definitiva  (Captura de pantalla de la publicación)</v>
      </c>
      <c r="Q306" s="315">
        <f>+'PAI 2025 GPS rempl2)'!P304</f>
        <v>0</v>
      </c>
      <c r="R306" s="315">
        <f>+'PAI 2025 GPS rempl2)'!Q304</f>
        <v>2</v>
      </c>
      <c r="S306" s="315" t="str">
        <f>+'PAI 2025 GPS rempl2)'!R304</f>
        <v>Númerica</v>
      </c>
      <c r="T306" s="315" t="str">
        <f>+'PAI 2025 GPS rempl2)'!S304</f>
        <v># de agendas publicadas / 2 agendas a publicar</v>
      </c>
      <c r="U306" s="316">
        <f>+'PAI 2025 GPS rempl2)'!T304</f>
        <v>45811</v>
      </c>
      <c r="V306" s="316">
        <f>+'PAI 2025 GPS rempl2)'!U304</f>
        <v>45982</v>
      </c>
      <c r="W306" s="315" t="str">
        <f>+'PAI 2025 GPS rempl2)'!V304</f>
        <v>73-GRUPO DE TRABAJO DE COMUNICACION</v>
      </c>
    </row>
    <row r="307" spans="1:23 16384:16384" s="317" customFormat="1" ht="58.5" customHeight="1" x14ac:dyDescent="0.25">
      <c r="A307" s="314" t="s">
        <v>882</v>
      </c>
      <c r="B307" s="315" t="str">
        <f>VLOOKUP(A307,'Dimensión 3-Gestión con Valor'!$B$10:$B$379,1,0)</f>
        <v>7000.4.5</v>
      </c>
      <c r="C307" s="315" t="str">
        <f>+'PAI 2025 GPS rempl2)'!B305</f>
        <v>7000-DESPACHO DEL SUPERINTENDENTE DELEGADO PARA LA PROTECCIÓN DE DATOS PERSONALES</v>
      </c>
      <c r="D307" s="315">
        <f>+'PAI 2025 GPS rempl2)'!C305</f>
        <v>3</v>
      </c>
      <c r="E307" s="315" t="str">
        <f>+'PAI 2025 GPS rempl2)'!D305</f>
        <v>Actividad propia</v>
      </c>
      <c r="F307" s="315" t="str">
        <f>+'PAI 2025 GPS rempl2)'!E305</f>
        <v>7000.4.5</v>
      </c>
      <c r="G307" s="315" t="str">
        <f>+'PAI 2025 GPS rempl2)'!F305</f>
        <v>N/A</v>
      </c>
      <c r="H307" s="315">
        <f>VLOOKUP(A307,'Plantilla publicacion'!$A$3:$F$490,6,0)</f>
        <v>0</v>
      </c>
      <c r="I307" s="315">
        <f>VLOOKUP(F307,'Plantilla publicacion'!$A$3:$N$490,14,0)</f>
        <v>0</v>
      </c>
      <c r="J307" s="315">
        <f>VLOOKUP(F307,'Plantilla publicacion'!$A$3:$P$490,15,0)</f>
        <v>0</v>
      </c>
      <c r="K307" s="315" t="str">
        <f>+'PAI 2025 GPS rempl2)'!J305</f>
        <v>N/A</v>
      </c>
      <c r="L307" s="315" t="str">
        <f>+'PAI 2025 GPS rempl2)'!K305</f>
        <v>N/A</v>
      </c>
      <c r="M307" s="315" t="str">
        <f>+'PAI 2025 GPS rempl2)'!L305</f>
        <v>N/A</v>
      </c>
      <c r="N307" s="315" t="str">
        <f t="shared" si="50"/>
        <v>Política Participación Ciudadana en la Gestión Pública _DIMENSIÓN Gestión con Valores para Resultados</v>
      </c>
      <c r="O307" s="315" t="str">
        <f>IF(E307="Producto",VLOOKUP(F307,'Plantilla publicacion'!$A$3:$Q$490,16,0),"N/A")</f>
        <v>N/A</v>
      </c>
      <c r="P307" s="315" t="str">
        <f>+'PAI 2025 GPS rempl2)'!O305</f>
        <v>Realizar el evento (fotografías del evento realizado / único entregable)()</v>
      </c>
      <c r="Q307" s="315">
        <f>+'PAI 2025 GPS rempl2)'!P305</f>
        <v>60</v>
      </c>
      <c r="R307" s="315">
        <f>+'PAI 2025 GPS rempl2)'!Q305</f>
        <v>2</v>
      </c>
      <c r="S307" s="315" t="str">
        <f>+'PAI 2025 GPS rempl2)'!R305</f>
        <v>Númerica</v>
      </c>
      <c r="T307" s="316" t="str">
        <f>+'PAI 2025 GPS rempl2)'!S305</f>
        <v># de eventos realizados / 2 evento a realizar</v>
      </c>
      <c r="U307" s="316">
        <f>+'PAI 2025 GPS rempl2)'!T305</f>
        <v>45811</v>
      </c>
      <c r="V307" s="315">
        <f>+'PAI 2025 GPS rempl2)'!U305</f>
        <v>45989</v>
      </c>
      <c r="W307" s="317" t="str">
        <f>+'PAI 2025 GPS rempl2)'!V305</f>
        <v>7000-DESPACHO DEL SUPERINTENDENTE DELEGADO PARA LA PROTECCIÓN DE DATOS PERSONALES;
73-GRUPO DE TRABAJO DE COMUNICACION</v>
      </c>
      <c r="XFD307" s="314"/>
    </row>
    <row r="308" spans="1:23 16384:16384" ht="58.5" customHeight="1" x14ac:dyDescent="0.25">
      <c r="A308" s="196" t="s">
        <v>884</v>
      </c>
      <c r="B308" s="186" t="str">
        <f>VLOOKUP(A308,'Dimensión 3-Gestión con Valor'!$B$10:$B$379,1,0)</f>
        <v>7000.5</v>
      </c>
      <c r="C308" s="184" t="str">
        <f>+'PAI 2025 GPS rempl2)'!B306</f>
        <v>7000-DESPACHO DEL SUPERINTENDENTE DELEGADO PARA LA PROTECCIÓN DE DATOS PERSONALES</v>
      </c>
      <c r="D308" s="184">
        <f>+'PAI 2025 GPS rempl2)'!C306</f>
        <v>3</v>
      </c>
      <c r="E308" s="184" t="str">
        <f>+'PAI 2025 GPS rempl2)'!D306</f>
        <v>Producto</v>
      </c>
      <c r="F308" s="184" t="str">
        <f>+'PAI 2025 GPS rempl2)'!E306</f>
        <v>7000.5</v>
      </c>
      <c r="G308" s="184" t="str">
        <f>+'PAI 2025 GPS rempl2)'!F306</f>
        <v>Operativo</v>
      </c>
      <c r="H308" s="184" t="str">
        <f>VLOOKUP(A308,'Plantilla publicacion'!$A$3:$F$490,6,0)</f>
        <v>58-Promover el enfoque preventivo, diferencial y territorial en el que hacer misional de la entidad</v>
      </c>
      <c r="I308" s="184" t="str">
        <f>VLOOKUP(F308,'Plantilla publicacion'!$A$3:$N$490,14,0)</f>
        <v>103-Cumplimiento de productos del PAI asociados a Promover el enfoque preventivo, diferencial y territorial en el que hacer misional de la entidad</v>
      </c>
      <c r="J308" s="184" t="str">
        <f>VLOOKUP(F308,'Plantilla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8" s="184" t="str">
        <f>+'PAI 2025 GPS rempl2)'!J306</f>
        <v xml:space="preserve">PND - 2-01-4-c- Seguridad humana y justicia social - Portabilidad de datos para el empoderamiento ciudadano </v>
      </c>
      <c r="L308" s="184" t="str">
        <f>+'PAI 2025 GPS rempl2)'!K306</f>
        <v>Si</v>
      </c>
      <c r="M308" s="184" t="str">
        <f>+'PAI 2025 GPS rempl2)'!L306</f>
        <v>FUNCIONAMIENTO</v>
      </c>
      <c r="N308" s="184" t="str">
        <f>VLOOKUP(A308,'Plantilla publicacion'!$A$2:$E$491,5,0)</f>
        <v>Política Servicio al Ciudadano_DIMENSIÓN Gestión con Valores para Resultados</v>
      </c>
      <c r="O308" s="184" t="str">
        <f>IF(E308="Producto",VLOOKUP(F308,'Plantilla publicacion'!$A$3:$Q$490,16,0),"N/A")</f>
        <v>PND_1_Fortalecer el empoderamiento de las personas sobre sus datos</v>
      </c>
      <c r="P308" s="184" t="str">
        <f>+'PAI 2025 GPS rempl2)'!O306</f>
        <v>Campaña de divulgación para fortalecer el empoderamiento de las personas sobre sus datos, ejecutada (Pantallazos con la publicación/único entregable)</v>
      </c>
      <c r="Q308" s="184">
        <f>+'PAI 2025 GPS rempl2)'!P306</f>
        <v>30</v>
      </c>
      <c r="R308" s="184">
        <f>+'PAI 2025 GPS rempl2)'!Q306</f>
        <v>1</v>
      </c>
      <c r="S308" s="184" t="str">
        <f>+'PAI 2025 GPS rempl2)'!R306</f>
        <v>Númerica</v>
      </c>
      <c r="T308" s="184" t="str">
        <f>+'PAI 2025 GPS rempl2)'!S306</f>
        <v># de Campañas publicadas / 1 Campañas a publicar</v>
      </c>
      <c r="U308" s="185">
        <f>+'PAI 2025 GPS rempl2)'!T306</f>
        <v>45691</v>
      </c>
      <c r="V308" s="185">
        <f>+'PAI 2025 GPS rempl2)'!U306</f>
        <v>45868</v>
      </c>
      <c r="W308" s="184" t="str">
        <f>+'PAI 2025 GPS rempl2)'!V306</f>
        <v>7000-DESPACHO DEL SUPERINTENDENTE DELEGADO PARA LA PROTECCIÓN DE DATOS PERSONALES;
73-GRUPO DE TRABAJO DE COMUNICACION</v>
      </c>
    </row>
    <row r="309" spans="1:23 16384:16384" s="317" customFormat="1" ht="58.5" customHeight="1" x14ac:dyDescent="0.25">
      <c r="A309" s="196" t="s">
        <v>886</v>
      </c>
      <c r="B309" s="314" t="str">
        <f>VLOOKUP(A309,'Dimensión 3-Gestión con Valor'!$B$10:$B$379,1,0)</f>
        <v>7000.5.1</v>
      </c>
      <c r="C309" s="315" t="str">
        <f>+'PAI 2025 GPS rempl2)'!B307</f>
        <v>7000-DESPACHO DEL SUPERINTENDENTE DELEGADO PARA LA PROTECCIÓN DE DATOS PERSONALES</v>
      </c>
      <c r="D309" s="315">
        <f>+'PAI 2025 GPS rempl2)'!C307</f>
        <v>3</v>
      </c>
      <c r="E309" s="315" t="str">
        <f>+'PAI 2025 GPS rempl2)'!D307</f>
        <v>Actividad propia</v>
      </c>
      <c r="F309" s="315" t="str">
        <f>+'PAI 2025 GPS rempl2)'!E307</f>
        <v>7000.5.1</v>
      </c>
      <c r="G309" s="315" t="str">
        <f>+'PAI 2025 GPS rempl2)'!F307</f>
        <v>N/A</v>
      </c>
      <c r="H309" s="315">
        <f>VLOOKUP(A309,'Plantilla publicacion'!$A$3:$F$490,6,0)</f>
        <v>0</v>
      </c>
      <c r="I309" s="315">
        <f>VLOOKUP(F309,'Plantilla publicacion'!$A$3:$N$490,14,0)</f>
        <v>0</v>
      </c>
      <c r="J309" s="315">
        <f>VLOOKUP(F309,'Plantilla publicacion'!$A$3:$P$490,15,0)</f>
        <v>0</v>
      </c>
      <c r="K309" s="315" t="str">
        <f>+'PAI 2025 GPS rempl2)'!J307</f>
        <v>N/A</v>
      </c>
      <c r="L309" s="315" t="str">
        <f>+'PAI 2025 GPS rempl2)'!K307</f>
        <v>N/A</v>
      </c>
      <c r="M309" s="315" t="str">
        <f>+'PAI 2025 GPS rempl2)'!L307</f>
        <v>N/A</v>
      </c>
      <c r="N309" s="315" t="str">
        <f t="shared" ref="N309:N312" si="51">+N308</f>
        <v>Política Servicio al Ciudadano_DIMENSIÓN Gestión con Valores para Resultados</v>
      </c>
      <c r="O309" s="315" t="str">
        <f>IF(E309="Producto",VLOOKUP(F309,'Plantilla publicacion'!$A$3:$Q$490,16,0),"N/A")</f>
        <v>N/A</v>
      </c>
      <c r="P309" s="315" t="str">
        <f>+'PAI 2025 GPS rempl2)'!O307</f>
        <v>Diligenciar y enviar al Grupo de trabajo de comunicaciones el brief  de la campaña genérica previa concertación con OSCAE. (correo electrónico con el Brief diligenciado /único entregable)</v>
      </c>
      <c r="Q309" s="315">
        <f>+'PAI 2025 GPS rempl2)'!P307</f>
        <v>50</v>
      </c>
      <c r="R309" s="315">
        <f>+'PAI 2025 GPS rempl2)'!Q307</f>
        <v>1</v>
      </c>
      <c r="S309" s="315" t="str">
        <f>+'PAI 2025 GPS rempl2)'!R307</f>
        <v>Númerica</v>
      </c>
      <c r="T309" s="315" t="str">
        <f>+'PAI 2025 GPS rempl2)'!S307</f>
        <v># de Brief de la campaña genérica diligenciado y enviado / 1 Brief de campaña genérica a diligenciar y enviar</v>
      </c>
      <c r="U309" s="316">
        <f>+'PAI 2025 GPS rempl2)'!T307</f>
        <v>45691</v>
      </c>
      <c r="V309" s="316">
        <f>+'PAI 2025 GPS rempl2)'!U307</f>
        <v>45736</v>
      </c>
      <c r="W309" s="315" t="str">
        <f>+'PAI 2025 GPS rempl2)'!V307</f>
        <v>7000-DESPACHO DEL SUPERINTENDENTE DELEGADO PARA LA PROTECCIÓN DE DATOS PERSONALES</v>
      </c>
    </row>
    <row r="310" spans="1:23 16384:16384" s="317" customFormat="1" ht="58.5" customHeight="1" x14ac:dyDescent="0.25">
      <c r="A310" s="196" t="s">
        <v>888</v>
      </c>
      <c r="B310" s="314" t="str">
        <f>VLOOKUP(A310,'Dimensión 3-Gestión con Valor'!$B$10:$B$379,1,0)</f>
        <v>7000.5.2</v>
      </c>
      <c r="C310" s="315" t="str">
        <f>+'PAI 2025 GPS rempl2)'!B308</f>
        <v>7000-DESPACHO DEL SUPERINTENDENTE DELEGADO PARA LA PROTECCIÓN DE DATOS PERSONALES</v>
      </c>
      <c r="D310" s="315">
        <f>+'PAI 2025 GPS rempl2)'!C308</f>
        <v>3</v>
      </c>
      <c r="E310" s="315" t="str">
        <f>+'PAI 2025 GPS rempl2)'!D308</f>
        <v>Actividad sin participación</v>
      </c>
      <c r="F310" s="315" t="str">
        <f>+'PAI 2025 GPS rempl2)'!E308</f>
        <v>7000.5.2</v>
      </c>
      <c r="G310" s="315" t="str">
        <f>+'PAI 2025 GPS rempl2)'!F308</f>
        <v>N/A</v>
      </c>
      <c r="H310" s="315">
        <f>VLOOKUP(A310,'Plantilla publicacion'!$A$3:$F$490,6,0)</f>
        <v>0</v>
      </c>
      <c r="I310" s="315">
        <f>VLOOKUP(F310,'Plantilla publicacion'!$A$3:$N$490,14,0)</f>
        <v>0</v>
      </c>
      <c r="J310" s="315">
        <f>VLOOKUP(F310,'Plantilla publicacion'!$A$3:$P$490,15,0)</f>
        <v>0</v>
      </c>
      <c r="K310" s="315" t="str">
        <f>+'PAI 2025 GPS rempl2)'!J308</f>
        <v>N/A</v>
      </c>
      <c r="L310" s="315" t="str">
        <f>+'PAI 2025 GPS rempl2)'!K308</f>
        <v>N/A</v>
      </c>
      <c r="M310" s="315" t="str">
        <f>+'PAI 2025 GPS rempl2)'!L308</f>
        <v>N/A</v>
      </c>
      <c r="N310" s="315" t="str">
        <f t="shared" si="51"/>
        <v>Política Servicio al Ciudadano_DIMENSIÓN Gestión con Valores para Resultados</v>
      </c>
      <c r="O310" s="315" t="str">
        <f>IF(E310="Producto",VLOOKUP(F310,'Plantilla publicacion'!$A$3:$Q$490,16,0),"N/A")</f>
        <v>N/A</v>
      </c>
      <c r="P310" s="315" t="str">
        <f>+'PAI 2025 GPS rempl2)'!O308</f>
        <v>Elaborar y presentar el concepto gráfico y racional de la campaña y sus diferentes ejes temáticos  (correo electrónico con Documento en el que se observe el concepto gráfico y racional de la campaña integral y sus diferentes ejes temáticos /único entregable)</v>
      </c>
      <c r="Q310" s="315">
        <f>+'PAI 2025 GPS rempl2)'!P308</f>
        <v>0</v>
      </c>
      <c r="R310" s="315">
        <f>+'PAI 2025 GPS rempl2)'!Q308</f>
        <v>1</v>
      </c>
      <c r="S310" s="315" t="str">
        <f>+'PAI 2025 GPS rempl2)'!R308</f>
        <v>Númerica</v>
      </c>
      <c r="T310" s="315" t="str">
        <f>+'PAI 2025 GPS rempl2)'!S308</f>
        <v># de conceptos gráficos elaborados y presentados / 1 conceptos gráficos a elaborar y presentar</v>
      </c>
      <c r="U310" s="316">
        <f>+'PAI 2025 GPS rempl2)'!T308</f>
        <v>45737</v>
      </c>
      <c r="V310" s="316">
        <f>+'PAI 2025 GPS rempl2)'!U308</f>
        <v>45782</v>
      </c>
      <c r="W310" s="315" t="str">
        <f>+'PAI 2025 GPS rempl2)'!V308</f>
        <v>73-GRUPO DE TRABAJO DE COMUNICACION</v>
      </c>
    </row>
    <row r="311" spans="1:23 16384:16384" s="317" customFormat="1" ht="58.5" customHeight="1" x14ac:dyDescent="0.25">
      <c r="A311" s="314" t="s">
        <v>890</v>
      </c>
      <c r="B311" s="315" t="str">
        <f>VLOOKUP(A311,'Dimensión 3-Gestión con Valor'!$B$10:$B$379,1,0)</f>
        <v>7000.5.3</v>
      </c>
      <c r="C311" s="315" t="str">
        <f>+'PAI 2025 GPS rempl2)'!B309</f>
        <v>7000-DESPACHO DEL SUPERINTENDENTE DELEGADO PARA LA PROTECCIÓN DE DATOS PERSONALES</v>
      </c>
      <c r="D311" s="315">
        <f>+'PAI 2025 GPS rempl2)'!C309</f>
        <v>3</v>
      </c>
      <c r="E311" s="315" t="str">
        <f>+'PAI 2025 GPS rempl2)'!D309</f>
        <v>Actividad propia</v>
      </c>
      <c r="F311" s="315" t="str">
        <f>+'PAI 2025 GPS rempl2)'!E309</f>
        <v>7000.5.3</v>
      </c>
      <c r="G311" s="315" t="str">
        <f>+'PAI 2025 GPS rempl2)'!F309</f>
        <v>N/A</v>
      </c>
      <c r="H311" s="315">
        <f>VLOOKUP(A311,'Plantilla publicacion'!$A$3:$F$490,6,0)</f>
        <v>0</v>
      </c>
      <c r="I311" s="315">
        <f>VLOOKUP(F311,'Plantilla publicacion'!$A$3:$N$490,14,0)</f>
        <v>0</v>
      </c>
      <c r="J311" s="315">
        <f>VLOOKUP(F311,'Plantilla publicacion'!$A$3:$P$490,15,0)</f>
        <v>0</v>
      </c>
      <c r="K311" s="315" t="str">
        <f>+'PAI 2025 GPS rempl2)'!J309</f>
        <v>N/A</v>
      </c>
      <c r="L311" s="315" t="str">
        <f>+'PAI 2025 GPS rempl2)'!K309</f>
        <v>N/A</v>
      </c>
      <c r="M311" s="315" t="str">
        <f>+'PAI 2025 GPS rempl2)'!L309</f>
        <v>N/A</v>
      </c>
      <c r="N311" s="315" t="str">
        <f t="shared" si="51"/>
        <v>Política Servicio al Ciudadano_DIMENSIÓN Gestión con Valores para Resultados</v>
      </c>
      <c r="O311" s="315" t="str">
        <f>IF(E311="Producto",VLOOKUP(F311,'Plantilla publicacion'!$A$3:$Q$490,16,0),"N/A")</f>
        <v>N/A</v>
      </c>
      <c r="P311" s="315" t="str">
        <f>+'PAI 2025 GPS rempl2)'!O309</f>
        <v>Revisar y aprobar la propuesta por parte del área responsable (única revisión) /correo electrónico con documento aprobado)</v>
      </c>
      <c r="Q311" s="315">
        <f>+'PAI 2025 GPS rempl2)'!P309</f>
        <v>50</v>
      </c>
      <c r="R311" s="315">
        <f>+'PAI 2025 GPS rempl2)'!Q309</f>
        <v>1</v>
      </c>
      <c r="S311" s="315" t="str">
        <f>+'PAI 2025 GPS rempl2)'!R309</f>
        <v>Númerica</v>
      </c>
      <c r="T311" s="316" t="str">
        <f>+'PAI 2025 GPS rempl2)'!S309</f>
        <v># de propuestas revisadas y aprobadas / 1 propuestas a revisar y aprobar</v>
      </c>
      <c r="U311" s="316">
        <f>+'PAI 2025 GPS rempl2)'!T309</f>
        <v>45783</v>
      </c>
      <c r="V311" s="315">
        <f>+'PAI 2025 GPS rempl2)'!U309</f>
        <v>45785</v>
      </c>
      <c r="W311" s="317" t="str">
        <f>+'PAI 2025 GPS rempl2)'!V309</f>
        <v>7000-DESPACHO DEL SUPERINTENDENTE DELEGADO PARA LA PROTECCIÓN DE DATOS PERSONALES</v>
      </c>
      <c r="XFD311" s="314"/>
    </row>
    <row r="312" spans="1:23 16384:16384" s="317" customFormat="1" ht="58.5" customHeight="1" x14ac:dyDescent="0.25">
      <c r="A312" s="196" t="s">
        <v>892</v>
      </c>
      <c r="B312" s="314" t="str">
        <f>VLOOKUP(A312,'Dimensión 3-Gestión con Valor'!$B$10:$B$379,1,0)</f>
        <v>7000.5.4</v>
      </c>
      <c r="C312" s="315" t="str">
        <f>+'PAI 2025 GPS rempl2)'!B310</f>
        <v>7000-DESPACHO DEL SUPERINTENDENTE DELEGADO PARA LA PROTECCIÓN DE DATOS PERSONALES</v>
      </c>
      <c r="D312" s="315">
        <f>+'PAI 2025 GPS rempl2)'!C310</f>
        <v>3</v>
      </c>
      <c r="E312" s="315" t="str">
        <f>+'PAI 2025 GPS rempl2)'!D310</f>
        <v>Actividad sin participación</v>
      </c>
      <c r="F312" s="315" t="str">
        <f>+'PAI 2025 GPS rempl2)'!E310</f>
        <v>7000.5.4</v>
      </c>
      <c r="G312" s="315" t="str">
        <f>+'PAI 2025 GPS rempl2)'!F310</f>
        <v>N/A</v>
      </c>
      <c r="H312" s="315">
        <f>VLOOKUP(A312,'Plantilla publicacion'!$A$3:$F$490,6,0)</f>
        <v>0</v>
      </c>
      <c r="I312" s="315">
        <f>VLOOKUP(F312,'Plantilla publicacion'!$A$3:$N$490,14,0)</f>
        <v>0</v>
      </c>
      <c r="J312" s="315">
        <f>VLOOKUP(F312,'Plantilla publicacion'!$A$3:$P$490,15,0)</f>
        <v>0</v>
      </c>
      <c r="K312" s="315" t="str">
        <f>+'PAI 2025 GPS rempl2)'!J310</f>
        <v>N/A</v>
      </c>
      <c r="L312" s="315" t="str">
        <f>+'PAI 2025 GPS rempl2)'!K310</f>
        <v>N/A</v>
      </c>
      <c r="M312" s="315" t="str">
        <f>+'PAI 2025 GPS rempl2)'!L310</f>
        <v>N/A</v>
      </c>
      <c r="N312" s="315" t="str">
        <f t="shared" si="51"/>
        <v>Política Servicio al Ciudadano_DIMENSIÓN Gestión con Valores para Resultados</v>
      </c>
      <c r="O312" s="315" t="str">
        <f>IF(E312="Producto",VLOOKUP(F312,'Plantilla publicacion'!$A$3:$Q$490,16,0),"N/A")</f>
        <v>N/A</v>
      </c>
      <c r="P312" s="315" t="str">
        <f>+'PAI 2025 GPS rempl2)'!O310</f>
        <v>Ejecutar la campaña  (Capturas de pantalla de la publicación de la campaña)</v>
      </c>
      <c r="Q312" s="315">
        <f>+'PAI 2025 GPS rempl2)'!P310</f>
        <v>0</v>
      </c>
      <c r="R312" s="315">
        <f>+'PAI 2025 GPS rempl2)'!Q310</f>
        <v>1</v>
      </c>
      <c r="S312" s="315" t="str">
        <f>+'PAI 2025 GPS rempl2)'!R310</f>
        <v>Númerica</v>
      </c>
      <c r="T312" s="315" t="str">
        <f>+'PAI 2025 GPS rempl2)'!S310</f>
        <v># de Campañas ejecutadas / 1 Total de Campañas a ejecutar</v>
      </c>
      <c r="U312" s="316">
        <f>+'PAI 2025 GPS rempl2)'!T310</f>
        <v>45786</v>
      </c>
      <c r="V312" s="316">
        <f>+'PAI 2025 GPS rempl2)'!U310</f>
        <v>45868</v>
      </c>
      <c r="W312" s="315" t="str">
        <f>+'PAI 2025 GPS rempl2)'!V310</f>
        <v>73-GRUPO DE TRABAJO DE COMUNICACION</v>
      </c>
    </row>
    <row r="313" spans="1:23 16384:16384" ht="58.5" customHeight="1" x14ac:dyDescent="0.25">
      <c r="A313" s="196" t="s">
        <v>1201</v>
      </c>
      <c r="B313" s="186" t="str">
        <f>VLOOKUP(A313,'Dimensión 2 - Direccionamiento'!$B$9:$B$31,1,0)</f>
        <v>130.1</v>
      </c>
      <c r="C313" s="184" t="str">
        <f>+'PAI 2025 GPS rempl2)'!B311</f>
        <v>130-DIRECCIÓN FINANCIERA</v>
      </c>
      <c r="D313" s="184">
        <f>+'PAI 2025 GPS rempl2)'!C311</f>
        <v>2</v>
      </c>
      <c r="E313" s="184" t="str">
        <f>+'PAI 2025 GPS rempl2)'!D311</f>
        <v>Producto</v>
      </c>
      <c r="F313" s="184" t="str">
        <f>+'PAI 2025 GPS rempl2)'!E311</f>
        <v>130.1</v>
      </c>
      <c r="G313" s="184" t="str">
        <f>+'PAI 2025 GPS rempl2)'!F311</f>
        <v>Innovador</v>
      </c>
      <c r="H313" s="184" t="str">
        <f>VLOOKUP(A313,'Plantilla publicacion'!$A$3:$F$490,6,0)</f>
        <v>60-Fortalecer el Sistema Integral de Gestión Institucional en el marco del Modelo Integrado de Planeación y gestión para mejorar la prestación del servicio.</v>
      </c>
      <c r="I313" s="184" t="str">
        <f>VLOOKUP(F313,'Plantilla publicacion'!$A$3:$N$490,14,0)</f>
        <v>106-Cumplimiento de productos del PAI asociados a Fortalecer el Sistema Integral de Gestión Institucional para mejorar la prestación del servicio.</v>
      </c>
      <c r="J313" s="184" t="str">
        <f>VLOOKUP(F313,'Plantilla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13" s="184" t="str">
        <f>+'PAI 2025 GPS rempl2)'!J311</f>
        <v>N/A</v>
      </c>
      <c r="L313" s="184" t="str">
        <f>+'PAI 2025 GPS rempl2)'!K311</f>
        <v>Si</v>
      </c>
      <c r="M313" s="184" t="str">
        <f>+'PAI 2025 GPS rempl2)'!L311</f>
        <v>N/A</v>
      </c>
      <c r="N313" s="184" t="str">
        <f>VLOOKUP(A313,'Plantilla publicacion'!$A$2:$E$491,5,0)</f>
        <v>Política Gestión Presupuestal y Eficiencia del Gasto Público _DIMENSIÓN Direccionamiento Estratégico y Planeación</v>
      </c>
      <c r="O313" s="184">
        <f>IF(E313="Producto",VLOOKUP(F313,'Plantilla publicacion'!$A$3:$Q$490,16,0),"N/A")</f>
        <v>0</v>
      </c>
      <c r="P313" s="184" t="str">
        <f>+'PAI 2025 GPS rempl2)'!O311</f>
        <v>Estrategia para incrementar los ingresos garantizando la sostenibilidad financiera de la Entidad, diseñada  (Documento de diseño de la estrategia para incrementar los ingresos)</v>
      </c>
      <c r="Q313" s="184">
        <f>+'PAI 2025 GPS rempl2)'!P311</f>
        <v>100</v>
      </c>
      <c r="R313" s="184">
        <f>+'PAI 2025 GPS rempl2)'!Q311</f>
        <v>1</v>
      </c>
      <c r="S313" s="184" t="str">
        <f>+'PAI 2025 GPS rempl2)'!R311</f>
        <v>Númerica</v>
      </c>
      <c r="T313" s="184" t="str">
        <f>+'PAI 2025 GPS rempl2)'!S311</f>
        <v># de soportes presentados / 1 soporte a presentar</v>
      </c>
      <c r="U313" s="185">
        <f>+'PAI 2025 GPS rempl2)'!T311</f>
        <v>45705</v>
      </c>
      <c r="V313" s="185">
        <f>+'PAI 2025 GPS rempl2)'!U311</f>
        <v>45978</v>
      </c>
      <c r="W313" s="184" t="str">
        <f>+'PAI 2025 GPS rempl2)'!V311</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4" spans="1:23 16384:16384" s="317" customFormat="1" ht="58.5" customHeight="1" x14ac:dyDescent="0.25">
      <c r="A314" s="196" t="s">
        <v>1204</v>
      </c>
      <c r="B314" s="314" t="str">
        <f>VLOOKUP(A314,'Dimensión 2 - Direccionamiento'!$B$9:$B$31,1,0)</f>
        <v>130.1.1</v>
      </c>
      <c r="C314" s="315" t="str">
        <f>+'PAI 2025 GPS rempl2)'!B312</f>
        <v>130-DIRECCIÓN FINANCIERA</v>
      </c>
      <c r="D314" s="315">
        <f>+'PAI 2025 GPS rempl2)'!C312</f>
        <v>2</v>
      </c>
      <c r="E314" s="315" t="str">
        <f>+'PAI 2025 GPS rempl2)'!D312</f>
        <v>Actividad propia</v>
      </c>
      <c r="F314" s="315" t="str">
        <f>+'PAI 2025 GPS rempl2)'!E312</f>
        <v>130.1.1</v>
      </c>
      <c r="G314" s="315" t="str">
        <f>+'PAI 2025 GPS rempl2)'!F312</f>
        <v>N/A</v>
      </c>
      <c r="H314" s="315">
        <f>VLOOKUP(A314,'Plantilla publicacion'!$A$3:$F$490,6,0)</f>
        <v>0</v>
      </c>
      <c r="I314" s="315">
        <f>VLOOKUP(F314,'Plantilla publicacion'!$A$3:$N$490,14,0)</f>
        <v>0</v>
      </c>
      <c r="J314" s="315">
        <f>VLOOKUP(F314,'Plantilla publicacion'!$A$3:$P$490,15,0)</f>
        <v>0</v>
      </c>
      <c r="K314" s="315" t="str">
        <f>+'PAI 2025 GPS rempl2)'!J312</f>
        <v>N/A</v>
      </c>
      <c r="L314" s="315" t="str">
        <f>+'PAI 2025 GPS rempl2)'!K312</f>
        <v>N/A</v>
      </c>
      <c r="M314" s="315" t="str">
        <f>+'PAI 2025 GPS rempl2)'!L312</f>
        <v>N/A</v>
      </c>
      <c r="N314" s="315" t="str">
        <f t="shared" ref="N314:N318" si="52">+N313</f>
        <v>Política Gestión Presupuestal y Eficiencia del Gasto Público _DIMENSIÓN Direccionamiento Estratégico y Planeación</v>
      </c>
      <c r="O314" s="315" t="str">
        <f>IF(E314="Producto",VLOOKUP(F314,'Plantilla publicacion'!$A$3:$Q$490,16,0),"N/A")</f>
        <v>N/A</v>
      </c>
      <c r="P314" s="315" t="str">
        <f>+'PAI 2025 GPS rempl2)'!O312</f>
        <v>Monitorear el comportamiento del recaudo por Delegatura y presentar reportes periódicos a los Delegados y al Secretario General (Tablero de control con el seguimiento del recaudo por delegatura  y Correos electrónicos)</v>
      </c>
      <c r="Q314" s="315">
        <f>+'PAI 2025 GPS rempl2)'!P312</f>
        <v>10</v>
      </c>
      <c r="R314" s="315">
        <f>+'PAI 2025 GPS rempl2)'!Q312</f>
        <v>6</v>
      </c>
      <c r="S314" s="315" t="str">
        <f>+'PAI 2025 GPS rempl2)'!R312</f>
        <v>Númerica</v>
      </c>
      <c r="T314" s="315" t="str">
        <f>+'PAI 2025 GPS rempl2)'!S312</f>
        <v># de Monitoreos Efectuados / 6 Monitoreos programados</v>
      </c>
      <c r="U314" s="316">
        <f>+'PAI 2025 GPS rempl2)'!T312</f>
        <v>45705</v>
      </c>
      <c r="V314" s="316">
        <f>+'PAI 2025 GPS rempl2)'!U312</f>
        <v>45978</v>
      </c>
      <c r="W314" s="315" t="str">
        <f>+'PAI 2025 GPS rempl2)'!V312</f>
        <v>100-SECRETARIA GENERAL;
130-DIRECCIÓN FINANCIERA</v>
      </c>
    </row>
    <row r="315" spans="1:23 16384:16384" s="317" customFormat="1" ht="58.5" customHeight="1" x14ac:dyDescent="0.25">
      <c r="A315" s="314" t="s">
        <v>1206</v>
      </c>
      <c r="B315" s="315" t="str">
        <f>VLOOKUP(A315,'Dimensión 2 - Direccionamiento'!$B$9:$B$31,1,0)</f>
        <v>130.1.2</v>
      </c>
      <c r="C315" s="315" t="str">
        <f>+'PAI 2025 GPS rempl2)'!B313</f>
        <v>130-DIRECCIÓN FINANCIERA</v>
      </c>
      <c r="D315" s="315">
        <f>+'PAI 2025 GPS rempl2)'!C313</f>
        <v>2</v>
      </c>
      <c r="E315" s="315" t="str">
        <f>+'PAI 2025 GPS rempl2)'!D313</f>
        <v>Actividad propia</v>
      </c>
      <c r="F315" s="315" t="str">
        <f>+'PAI 2025 GPS rempl2)'!E313</f>
        <v>130.1.2</v>
      </c>
      <c r="G315" s="315" t="str">
        <f>+'PAI 2025 GPS rempl2)'!F313</f>
        <v>N/A</v>
      </c>
      <c r="H315" s="315">
        <f>VLOOKUP(A315,'Plantilla publicacion'!$A$3:$F$490,6,0)</f>
        <v>0</v>
      </c>
      <c r="I315" s="315">
        <f>VLOOKUP(F315,'Plantilla publicacion'!$A$3:$N$490,14,0)</f>
        <v>0</v>
      </c>
      <c r="J315" s="315">
        <f>VLOOKUP(F315,'Plantilla publicacion'!$A$3:$P$490,15,0)</f>
        <v>0</v>
      </c>
      <c r="K315" s="315" t="str">
        <f>+'PAI 2025 GPS rempl2)'!J313</f>
        <v>N/A</v>
      </c>
      <c r="L315" s="315" t="str">
        <f>+'PAI 2025 GPS rempl2)'!K313</f>
        <v>N/A</v>
      </c>
      <c r="M315" s="315" t="str">
        <f>+'PAI 2025 GPS rempl2)'!L313</f>
        <v>N/A</v>
      </c>
      <c r="N315" s="315" t="str">
        <f t="shared" si="52"/>
        <v>Política Gestión Presupuestal y Eficiencia del Gasto Público _DIMENSIÓN Direccionamiento Estratégico y Planeación</v>
      </c>
      <c r="O315" s="315" t="str">
        <f>IF(E315="Producto",VLOOKUP(F315,'Plantilla publicacion'!$A$3:$Q$490,16,0),"N/A")</f>
        <v>N/A</v>
      </c>
      <c r="P315" s="315" t="str">
        <f>+'PAI 2025 GPS rempl2)'!O313</f>
        <v>Elaborar y enviar vía correo electrónico a los delegados el estudio de análisis de nuevas fuentes de ingreso (Documento de estudio con identificación de nuevas fuentes de ingresos , y correo electrónico de envío a los Delegados)</v>
      </c>
      <c r="Q315" s="315">
        <f>+'PAI 2025 GPS rempl2)'!P313</f>
        <v>30</v>
      </c>
      <c r="R315" s="315">
        <f>+'PAI 2025 GPS rempl2)'!Q313</f>
        <v>1</v>
      </c>
      <c r="S315" s="315" t="str">
        <f>+'PAI 2025 GPS rempl2)'!R313</f>
        <v>Númerica</v>
      </c>
      <c r="T315" s="316" t="str">
        <f>+'PAI 2025 GPS rempl2)'!S313</f>
        <v># de Estudio enviado / 1 Estudio programado</v>
      </c>
      <c r="U315" s="316">
        <f>+'PAI 2025 GPS rempl2)'!T313</f>
        <v>45705</v>
      </c>
      <c r="V315" s="315">
        <f>+'PAI 2025 GPS rempl2)'!U313</f>
        <v>45961</v>
      </c>
      <c r="W315" s="317" t="str">
        <f>+'PAI 2025 GPS rempl2)'!V313</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XFD315" s="314"/>
    </row>
    <row r="316" spans="1:23 16384:16384" s="317" customFormat="1" ht="58.5" customHeight="1" x14ac:dyDescent="0.25">
      <c r="A316" s="196" t="s">
        <v>1208</v>
      </c>
      <c r="B316" s="314" t="str">
        <f>VLOOKUP(A316,'Dimensión 2 - Direccionamiento'!$B$9:$B$31,1,0)</f>
        <v>130.1.3</v>
      </c>
      <c r="C316" s="315" t="str">
        <f>+'PAI 2025 GPS rempl2)'!B314</f>
        <v>130-DIRECCIÓN FINANCIERA</v>
      </c>
      <c r="D316" s="315">
        <f>+'PAI 2025 GPS rempl2)'!C314</f>
        <v>2</v>
      </c>
      <c r="E316" s="315" t="str">
        <f>+'PAI 2025 GPS rempl2)'!D314</f>
        <v>Actividad sin participación</v>
      </c>
      <c r="F316" s="315" t="str">
        <f>+'PAI 2025 GPS rempl2)'!E314</f>
        <v>130.1.3</v>
      </c>
      <c r="G316" s="315" t="str">
        <f>+'PAI 2025 GPS rempl2)'!F314</f>
        <v>N/A</v>
      </c>
      <c r="H316" s="315">
        <f>VLOOKUP(A316,'Plantilla publicacion'!$A$3:$F$490,6,0)</f>
        <v>0</v>
      </c>
      <c r="I316" s="315">
        <f>VLOOKUP(F316,'Plantilla publicacion'!$A$3:$N$490,14,0)</f>
        <v>0</v>
      </c>
      <c r="J316" s="315">
        <f>VLOOKUP(F316,'Plantilla publicacion'!$A$3:$P$490,15,0)</f>
        <v>0</v>
      </c>
      <c r="K316" s="315" t="str">
        <f>+'PAI 2025 GPS rempl2)'!J314</f>
        <v>N/A</v>
      </c>
      <c r="L316" s="315" t="str">
        <f>+'PAI 2025 GPS rempl2)'!K314</f>
        <v>N/A</v>
      </c>
      <c r="M316" s="315" t="str">
        <f>+'PAI 2025 GPS rempl2)'!L314</f>
        <v>N/A</v>
      </c>
      <c r="N316" s="315" t="str">
        <f t="shared" si="52"/>
        <v>Política Gestión Presupuestal y Eficiencia del Gasto Público _DIMENSIÓN Direccionamiento Estratégico y Planeación</v>
      </c>
      <c r="O316" s="315" t="str">
        <f>IF(E316="Producto",VLOOKUP(F316,'Plantilla publicacion'!$A$3:$Q$490,16,0),"N/A")</f>
        <v>N/A</v>
      </c>
      <c r="P316" s="315" t="str">
        <f>+'PAI 2025 GPS rempl2)'!O314</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Q316" s="315">
        <f>+'PAI 2025 GPS rempl2)'!P314</f>
        <v>0</v>
      </c>
      <c r="R316" s="315">
        <f>+'PAI 2025 GPS rempl2)'!Q314</f>
        <v>1</v>
      </c>
      <c r="S316" s="315" t="str">
        <f>+'PAI 2025 GPS rempl2)'!R314</f>
        <v>Númerica</v>
      </c>
      <c r="T316" s="315" t="str">
        <f>+'PAI 2025 GPS rempl2)'!S314</f>
        <v># de soportes presentados / 1 soporte a presentar</v>
      </c>
      <c r="U316" s="316">
        <f>+'PAI 2025 GPS rempl2)'!T314</f>
        <v>45705</v>
      </c>
      <c r="V316" s="316">
        <f>+'PAI 2025 GPS rempl2)'!U314</f>
        <v>45961</v>
      </c>
      <c r="W316" s="315" t="str">
        <f>+'PAI 2025 GPS rempl2)'!V314</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7" spans="1:23 16384:16384" s="317" customFormat="1" ht="58.5" customHeight="1" x14ac:dyDescent="0.25">
      <c r="A317" s="196" t="s">
        <v>1210</v>
      </c>
      <c r="B317" s="314" t="str">
        <f>VLOOKUP(A317,'Dimensión 2 - Direccionamiento'!$B$9:$B$31,1,0)</f>
        <v>130.1.4</v>
      </c>
      <c r="C317" s="315" t="str">
        <f>+'PAI 2025 GPS rempl2)'!B315</f>
        <v>130-DIRECCIÓN FINANCIERA</v>
      </c>
      <c r="D317" s="315">
        <f>+'PAI 2025 GPS rempl2)'!C315</f>
        <v>2</v>
      </c>
      <c r="E317" s="315" t="str">
        <f>+'PAI 2025 GPS rempl2)'!D315</f>
        <v>Actividad propia</v>
      </c>
      <c r="F317" s="315" t="str">
        <f>+'PAI 2025 GPS rempl2)'!E315</f>
        <v>130.1.4</v>
      </c>
      <c r="G317" s="315" t="str">
        <f>+'PAI 2025 GPS rempl2)'!F315</f>
        <v>N/A</v>
      </c>
      <c r="H317" s="315">
        <f>VLOOKUP(A317,'Plantilla publicacion'!$A$3:$F$490,6,0)</f>
        <v>0</v>
      </c>
      <c r="I317" s="315">
        <f>VLOOKUP(F317,'Plantilla publicacion'!$A$3:$N$490,14,0)</f>
        <v>0</v>
      </c>
      <c r="J317" s="315">
        <f>VLOOKUP(F317,'Plantilla publicacion'!$A$3:$P$490,15,0)</f>
        <v>0</v>
      </c>
      <c r="K317" s="315" t="str">
        <f>+'PAI 2025 GPS rempl2)'!J315</f>
        <v>N/A</v>
      </c>
      <c r="L317" s="315" t="str">
        <f>+'PAI 2025 GPS rempl2)'!K315</f>
        <v>N/A</v>
      </c>
      <c r="M317" s="315" t="str">
        <f>+'PAI 2025 GPS rempl2)'!L315</f>
        <v>N/A</v>
      </c>
      <c r="N317" s="315" t="str">
        <f t="shared" si="52"/>
        <v>Política Gestión Presupuestal y Eficiencia del Gasto Público _DIMENSIÓN Direccionamiento Estratégico y Planeación</v>
      </c>
      <c r="O317" s="315" t="str">
        <f>IF(E317="Producto",VLOOKUP(F317,'Plantilla publicacion'!$A$3:$Q$490,16,0),"N/A")</f>
        <v>N/A</v>
      </c>
      <c r="P317" s="315" t="str">
        <f>+'PAI 2025 GPS rempl2)'!O315</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Q317" s="315">
        <f>+'PAI 2025 GPS rempl2)'!P315</f>
        <v>30</v>
      </c>
      <c r="R317" s="315">
        <f>+'PAI 2025 GPS rempl2)'!Q315</f>
        <v>1</v>
      </c>
      <c r="S317" s="315" t="str">
        <f>+'PAI 2025 GPS rempl2)'!R315</f>
        <v>Númerica</v>
      </c>
      <c r="T317" s="315" t="str">
        <f>+'PAI 2025 GPS rempl2)'!S315</f>
        <v># de soportes presentados / 1 soporte a presentar</v>
      </c>
      <c r="U317" s="316">
        <f>+'PAI 2025 GPS rempl2)'!T315</f>
        <v>45705</v>
      </c>
      <c r="V317" s="316">
        <f>+'PAI 2025 GPS rempl2)'!U315</f>
        <v>45807</v>
      </c>
      <c r="W317" s="315" t="str">
        <f>+'PAI 2025 GPS rempl2)'!V315</f>
        <v>130-DIRECCIÓN FINANCIERA;
11-GRUPO DE TRABAJO DE COBRO COACTIVO</v>
      </c>
    </row>
    <row r="318" spans="1:23 16384:16384" s="317" customFormat="1" ht="58.5" customHeight="1" x14ac:dyDescent="0.25">
      <c r="A318" s="196" t="s">
        <v>1212</v>
      </c>
      <c r="B318" s="314" t="str">
        <f>VLOOKUP(A318,'Dimensión 2 - Direccionamiento'!$B$9:$B$31,1,0)</f>
        <v>130.1.5</v>
      </c>
      <c r="C318" s="315" t="str">
        <f>+'PAI 2025 GPS rempl2)'!B316</f>
        <v>130-DIRECCIÓN FINANCIERA</v>
      </c>
      <c r="D318" s="315">
        <f>+'PAI 2025 GPS rempl2)'!C316</f>
        <v>2</v>
      </c>
      <c r="E318" s="315" t="str">
        <f>+'PAI 2025 GPS rempl2)'!D316</f>
        <v>Actividad propia</v>
      </c>
      <c r="F318" s="315" t="str">
        <f>+'PAI 2025 GPS rempl2)'!E316</f>
        <v>130.1.5</v>
      </c>
      <c r="G318" s="315" t="str">
        <f>+'PAI 2025 GPS rempl2)'!F316</f>
        <v>N/A</v>
      </c>
      <c r="H318" s="315">
        <f>VLOOKUP(A318,'Plantilla publicacion'!$A$3:$F$490,6,0)</f>
        <v>0</v>
      </c>
      <c r="I318" s="315">
        <f>VLOOKUP(F318,'Plantilla publicacion'!$A$3:$N$490,14,0)</f>
        <v>0</v>
      </c>
      <c r="J318" s="315">
        <f>VLOOKUP(F318,'Plantilla publicacion'!$A$3:$P$490,15,0)</f>
        <v>0</v>
      </c>
      <c r="K318" s="315" t="str">
        <f>+'PAI 2025 GPS rempl2)'!J316</f>
        <v>N/A</v>
      </c>
      <c r="L318" s="315" t="str">
        <f>+'PAI 2025 GPS rempl2)'!K316</f>
        <v>N/A</v>
      </c>
      <c r="M318" s="315" t="str">
        <f>+'PAI 2025 GPS rempl2)'!L316</f>
        <v>N/A</v>
      </c>
      <c r="N318" s="315" t="str">
        <f t="shared" si="52"/>
        <v>Política Gestión Presupuestal y Eficiencia del Gasto Público _DIMENSIÓN Direccionamiento Estratégico y Planeación</v>
      </c>
      <c r="O318" s="315" t="str">
        <f>IF(E318="Producto",VLOOKUP(F318,'Plantilla publicacion'!$A$3:$Q$490,16,0),"N/A")</f>
        <v>N/A</v>
      </c>
      <c r="P318" s="315" t="str">
        <f>+'PAI 2025 GPS rempl2)'!O316</f>
        <v>Realizar mesa de trabajo para presentar el análisis de cartera y recaudo y elaborar de manera conjunta con las delegaturas los lineamientos en pro de un recaudo efectivo(Acta de reunión con lineamientos para un recaudo efectivo)</v>
      </c>
      <c r="Q318" s="315">
        <f>+'PAI 2025 GPS rempl2)'!P316</f>
        <v>30</v>
      </c>
      <c r="R318" s="315">
        <f>+'PAI 2025 GPS rempl2)'!Q316</f>
        <v>1</v>
      </c>
      <c r="S318" s="315" t="str">
        <f>+'PAI 2025 GPS rempl2)'!R316</f>
        <v>Númerica</v>
      </c>
      <c r="T318" s="315" t="str">
        <f>+'PAI 2025 GPS rempl2)'!S316</f>
        <v># de Mesas de trabajo efectuada / 1 Mesa de trabajo programada</v>
      </c>
      <c r="U318" s="316">
        <f>+'PAI 2025 GPS rempl2)'!T316</f>
        <v>45810</v>
      </c>
      <c r="V318" s="316">
        <f>+'PAI 2025 GPS rempl2)'!U316</f>
        <v>45978</v>
      </c>
      <c r="W318" s="315" t="str">
        <f>+'PAI 2025 GPS rempl2)'!V316</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9" spans="1:23 16384:16384" ht="58.5" customHeight="1" x14ac:dyDescent="0.25">
      <c r="A319" s="196" t="s">
        <v>1367</v>
      </c>
      <c r="B319" s="186" t="str">
        <f>VLOOKUP(A319,'Dimensión 3-Gestión con Valor'!$B$10:$B$379,1,0)</f>
        <v>100.1</v>
      </c>
      <c r="C319" s="184" t="str">
        <f>+'PAI 2025 GPS rempl2)'!B317</f>
        <v>100-SECRETARIA GENERAL</v>
      </c>
      <c r="D319" s="184">
        <f>+'PAI 2025 GPS rempl2)'!C317</f>
        <v>2</v>
      </c>
      <c r="E319" s="184" t="str">
        <f>+'PAI 2025 GPS rempl2)'!D317</f>
        <v>Producto</v>
      </c>
      <c r="F319" s="184" t="str">
        <f>+'PAI 2025 GPS rempl2)'!E317</f>
        <v>100.1</v>
      </c>
      <c r="G319" s="184" t="str">
        <f>+'PAI 2025 GPS rempl2)'!F317</f>
        <v>Innovador</v>
      </c>
      <c r="H319" s="184" t="str">
        <f>VLOOKUP(A319,'Plantilla publicacion'!$A$3:$F$490,6,0)</f>
        <v>62-Fortalecer la infraestructura, uso y aprovechamiento de las tecnologías de la información, para optimizar la capacidad institucional</v>
      </c>
      <c r="I319" s="184" t="str">
        <f>VLOOKUP(F319,'Plantilla publicacion'!$A$3:$N$490,14,0)</f>
        <v>109-Cumplimiento de productos del PAI asociados a Fortalecer la infraestructura, uso y aprovechamiento de las tecnologías de la información, para optimizar la capacidad institucional</v>
      </c>
      <c r="J319" s="184" t="str">
        <f>VLOOKUP(F319,'Plantilla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19" s="184" t="str">
        <f>+'PAI 2025 GPS rempl2)'!J317</f>
        <v>N/A</v>
      </c>
      <c r="L319" s="184" t="str">
        <f>+'PAI 2025 GPS rempl2)'!K317</f>
        <v>Si</v>
      </c>
      <c r="M319" s="184" t="str">
        <f>+'PAI 2025 GPS rempl2)'!L317</f>
        <v>FUNCIONAMIENTO</v>
      </c>
      <c r="N319" s="184" t="str">
        <f>VLOOKUP(A319,'Plantilla publicacion'!$A$2:$E$491,5,0)</f>
        <v>Política Gobierno Digital _DIMENSIÓN Gestión con Valores para Resultados</v>
      </c>
      <c r="O319" s="184">
        <f>IF(E319="Producto",VLOOKUP(F319,'Plantilla publicacion'!$A$3:$Q$490,16,0),"N/A")</f>
        <v>0</v>
      </c>
      <c r="P319" s="184" t="str">
        <f>+'PAI 2025 GPS rempl2)'!O317</f>
        <v>Unificación y optimización de radicación en la Sede Electrónica de la SIC, implementada (Informe  que de cuenta de le unificación y optimización de radicación en la Sede Electrónica de la SIC)</v>
      </c>
      <c r="Q319" s="184">
        <f>+'PAI 2025 GPS rempl2)'!P317</f>
        <v>25</v>
      </c>
      <c r="R319" s="184">
        <f>+'PAI 2025 GPS rempl2)'!Q317</f>
        <v>100</v>
      </c>
      <c r="S319" s="184" t="str">
        <f>+'PAI 2025 GPS rempl2)'!R317</f>
        <v>Porcentual</v>
      </c>
      <c r="T319" s="184" t="str">
        <f>+'PAI 2025 GPS rempl2)'!S317</f>
        <v>% de Plan Ejecutado / 100% de Plan a ejecutar</v>
      </c>
      <c r="U319" s="185">
        <f>+'PAI 2025 GPS rempl2)'!T317</f>
        <v>45719</v>
      </c>
      <c r="V319" s="185">
        <f>+'PAI 2025 GPS rempl2)'!U317</f>
        <v>46007</v>
      </c>
      <c r="W319" s="184" t="str">
        <f>+'PAI 2025 GPS rempl2)'!V317</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0" spans="1:23 16384:16384" s="317" customFormat="1" ht="58.5" customHeight="1" x14ac:dyDescent="0.25">
      <c r="A320" s="196" t="s">
        <v>1370</v>
      </c>
      <c r="B320" s="314" t="str">
        <f>VLOOKUP(A320,'Dimensión 3-Gestión con Valor'!$B$10:$B$379,1,0)</f>
        <v>100.1.1</v>
      </c>
      <c r="C320" s="315" t="str">
        <f>+'PAI 2025 GPS rempl2)'!B318</f>
        <v>100-SECRETARIA GENERAL</v>
      </c>
      <c r="D320" s="315">
        <f>+'PAI 2025 GPS rempl2)'!C318</f>
        <v>2</v>
      </c>
      <c r="E320" s="315" t="str">
        <f>+'PAI 2025 GPS rempl2)'!D318</f>
        <v>Actividad propia</v>
      </c>
      <c r="F320" s="315" t="str">
        <f>+'PAI 2025 GPS rempl2)'!E318</f>
        <v>100.1.1</v>
      </c>
      <c r="G320" s="315" t="str">
        <f>+'PAI 2025 GPS rempl2)'!F318</f>
        <v>N/A</v>
      </c>
      <c r="H320" s="315">
        <f>VLOOKUP(A320,'Plantilla publicacion'!$A$3:$F$490,6,0)</f>
        <v>0</v>
      </c>
      <c r="I320" s="315">
        <f>VLOOKUP(F320,'Plantilla publicacion'!$A$3:$N$490,14,0)</f>
        <v>0</v>
      </c>
      <c r="J320" s="315">
        <f>VLOOKUP(F320,'Plantilla publicacion'!$A$3:$P$490,15,0)</f>
        <v>0</v>
      </c>
      <c r="K320" s="315" t="str">
        <f>+'PAI 2025 GPS rempl2)'!J318</f>
        <v>N/A</v>
      </c>
      <c r="L320" s="315" t="str">
        <f>+'PAI 2025 GPS rempl2)'!K318</f>
        <v>N/A</v>
      </c>
      <c r="M320" s="315" t="str">
        <f>+'PAI 2025 GPS rempl2)'!L318</f>
        <v>N/A</v>
      </c>
      <c r="N320" s="315" t="str">
        <f t="shared" ref="N320:N322" si="53">+N319</f>
        <v>Política Gobierno Digital _DIMENSIÓN Gestión con Valores para Resultados</v>
      </c>
      <c r="O320" s="315" t="str">
        <f>IF(E320="Producto",VLOOKUP(F320,'Plantilla publicacion'!$A$3:$Q$490,16,0),"N/A")</f>
        <v>N/A</v>
      </c>
      <c r="P320" s="315" t="str">
        <f>+'PAI 2025 GPS rempl2)'!O318</f>
        <v>Elaborar un diagnóstico para identificar los canales de radicación, el volumen de entradas y el grado de congestión de los mismos (Diagnóstico del estado de los canales de radicación y grado de congestión)</v>
      </c>
      <c r="Q320" s="315">
        <f>+'PAI 2025 GPS rempl2)'!P318</f>
        <v>25</v>
      </c>
      <c r="R320" s="315">
        <f>+'PAI 2025 GPS rempl2)'!Q318</f>
        <v>1</v>
      </c>
      <c r="S320" s="315" t="str">
        <f>+'PAI 2025 GPS rempl2)'!R318</f>
        <v>Númerica</v>
      </c>
      <c r="T320" s="315" t="str">
        <f>+'PAI 2025 GPS rempl2)'!S318</f>
        <v># de diagnóstico realizado / 1 Diagnostico a realizar</v>
      </c>
      <c r="U320" s="316">
        <f>+'PAI 2025 GPS rempl2)'!T318</f>
        <v>45719</v>
      </c>
      <c r="V320" s="316">
        <f>+'PAI 2025 GPS rempl2)'!U318</f>
        <v>45747</v>
      </c>
      <c r="W320" s="315" t="str">
        <f>+'PAI 2025 GPS rempl2)'!V318</f>
        <v>100-SECRETARIA GENERAL;
141-GRUPO DE TRABAJO DE GESTIÓN DOCUMENTAL Y ARCHIVO;
20-OFICINA DE TECNOLOGÍA E INFORMÁTICA;
72-GRUPO DE TRABAJO DE ATENCION AL CIUDADANO</v>
      </c>
    </row>
    <row r="321" spans="1:23 16384:16384" s="317" customFormat="1" ht="58.5" customHeight="1" x14ac:dyDescent="0.25">
      <c r="A321" s="314" t="s">
        <v>1373</v>
      </c>
      <c r="B321" s="315" t="str">
        <f>VLOOKUP(A321,'Dimensión 3-Gestión con Valor'!$B$10:$B$379,1,0)</f>
        <v>100.1.2</v>
      </c>
      <c r="C321" s="315" t="str">
        <f>+'PAI 2025 GPS rempl2)'!B319</f>
        <v>100-SECRETARIA GENERAL</v>
      </c>
      <c r="D321" s="315">
        <f>+'PAI 2025 GPS rempl2)'!C319</f>
        <v>2</v>
      </c>
      <c r="E321" s="315" t="str">
        <f>+'PAI 2025 GPS rempl2)'!D319</f>
        <v>Actividad propia</v>
      </c>
      <c r="F321" s="315" t="str">
        <f>+'PAI 2025 GPS rempl2)'!E319</f>
        <v>100.1.2</v>
      </c>
      <c r="G321" s="315" t="str">
        <f>+'PAI 2025 GPS rempl2)'!F319</f>
        <v>N/A</v>
      </c>
      <c r="H321" s="315">
        <f>VLOOKUP(A321,'Plantilla publicacion'!$A$3:$F$490,6,0)</f>
        <v>0</v>
      </c>
      <c r="I321" s="315">
        <f>VLOOKUP(F321,'Plantilla publicacion'!$A$3:$N$490,14,0)</f>
        <v>0</v>
      </c>
      <c r="J321" s="315">
        <f>VLOOKUP(F321,'Plantilla publicacion'!$A$3:$P$490,15,0)</f>
        <v>0</v>
      </c>
      <c r="K321" s="315" t="str">
        <f>+'PAI 2025 GPS rempl2)'!J319</f>
        <v>N/A</v>
      </c>
      <c r="L321" s="315" t="str">
        <f>+'PAI 2025 GPS rempl2)'!K319</f>
        <v>N/A</v>
      </c>
      <c r="M321" s="315" t="str">
        <f>+'PAI 2025 GPS rempl2)'!L319</f>
        <v>N/A</v>
      </c>
      <c r="N321" s="315" t="str">
        <f t="shared" si="53"/>
        <v>Política Gobierno Digital _DIMENSIÓN Gestión con Valores para Resultados</v>
      </c>
      <c r="O321" s="315" t="str">
        <f>IF(E321="Producto",VLOOKUP(F321,'Plantilla publicacion'!$A$3:$Q$490,16,0),"N/A")</f>
        <v>N/A</v>
      </c>
      <c r="P321" s="315" t="str">
        <f>+'PAI 2025 GPS rempl2)'!O319</f>
        <v>Realizar un plan de trabajo para la unificación y optimización de radicación en la Sede Electrónica de la SIC (Plan de trabajo para la implementación de la estrategia de unificación y optimización de radicación en la Sede Electrónica de la SIC)</v>
      </c>
      <c r="Q321" s="315">
        <f>+'PAI 2025 GPS rempl2)'!P319</f>
        <v>15</v>
      </c>
      <c r="R321" s="315">
        <f>+'PAI 2025 GPS rempl2)'!Q319</f>
        <v>1</v>
      </c>
      <c r="S321" s="315" t="str">
        <f>+'PAI 2025 GPS rempl2)'!R319</f>
        <v>Númerica</v>
      </c>
      <c r="T321" s="316" t="str">
        <f>+'PAI 2025 GPS rempl2)'!S319</f>
        <v># de planes de trabajo elaborados / 1 planes de trabajo programados</v>
      </c>
      <c r="U321" s="316">
        <f>+'PAI 2025 GPS rempl2)'!T319</f>
        <v>45748</v>
      </c>
      <c r="V321" s="315">
        <f>+'PAI 2025 GPS rempl2)'!U319</f>
        <v>45777</v>
      </c>
      <c r="W321" s="317" t="str">
        <f>+'PAI 2025 GPS rempl2)'!V319</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XFD321" s="314"/>
    </row>
    <row r="322" spans="1:23 16384:16384" s="317" customFormat="1" ht="58.5" customHeight="1" x14ac:dyDescent="0.25">
      <c r="A322" s="196" t="s">
        <v>1375</v>
      </c>
      <c r="B322" s="314" t="str">
        <f>VLOOKUP(A322,'Dimensión 3-Gestión con Valor'!$B$10:$B$379,1,0)</f>
        <v>100.1.3</v>
      </c>
      <c r="C322" s="315" t="str">
        <f>+'PAI 2025 GPS rempl2)'!B320</f>
        <v>100-SECRETARIA GENERAL</v>
      </c>
      <c r="D322" s="315">
        <f>+'PAI 2025 GPS rempl2)'!C320</f>
        <v>2</v>
      </c>
      <c r="E322" s="315" t="str">
        <f>+'PAI 2025 GPS rempl2)'!D320</f>
        <v>Actividad propia</v>
      </c>
      <c r="F322" s="315" t="str">
        <f>+'PAI 2025 GPS rempl2)'!E320</f>
        <v>100.1.3</v>
      </c>
      <c r="G322" s="315" t="str">
        <f>+'PAI 2025 GPS rempl2)'!F320</f>
        <v>N/A</v>
      </c>
      <c r="H322" s="315">
        <f>VLOOKUP(A322,'Plantilla publicacion'!$A$3:$F$490,6,0)</f>
        <v>0</v>
      </c>
      <c r="I322" s="315">
        <f>VLOOKUP(F322,'Plantilla publicacion'!$A$3:$N$490,14,0)</f>
        <v>0</v>
      </c>
      <c r="J322" s="315">
        <f>VLOOKUP(F322,'Plantilla publicacion'!$A$3:$P$490,15,0)</f>
        <v>0</v>
      </c>
      <c r="K322" s="315" t="str">
        <f>+'PAI 2025 GPS rempl2)'!J320</f>
        <v>N/A</v>
      </c>
      <c r="L322" s="315" t="str">
        <f>+'PAI 2025 GPS rempl2)'!K320</f>
        <v>N/A</v>
      </c>
      <c r="M322" s="315" t="str">
        <f>+'PAI 2025 GPS rempl2)'!L320</f>
        <v>N/A</v>
      </c>
      <c r="N322" s="315" t="str">
        <f t="shared" si="53"/>
        <v>Política Gobierno Digital _DIMENSIÓN Gestión con Valores para Resultados</v>
      </c>
      <c r="O322" s="315" t="str">
        <f>IF(E322="Producto",VLOOKUP(F322,'Plantilla publicacion'!$A$3:$Q$490,16,0),"N/A")</f>
        <v>N/A</v>
      </c>
      <c r="P322" s="315" t="str">
        <f>+'PAI 2025 GPS rempl2)'!O320</f>
        <v>Ejecutar el plan de trabajo para la unificación y optimización de radicación en la Sede Electrónica de la SIC (Plan de trabajo con seguimiento y sus respectivas evidencias)</v>
      </c>
      <c r="Q322" s="315">
        <f>+'PAI 2025 GPS rempl2)'!P320</f>
        <v>60</v>
      </c>
      <c r="R322" s="315">
        <f>+'PAI 2025 GPS rempl2)'!Q320</f>
        <v>100</v>
      </c>
      <c r="S322" s="315" t="str">
        <f>+'PAI 2025 GPS rempl2)'!R320</f>
        <v>Porcentual</v>
      </c>
      <c r="T322" s="315" t="str">
        <f>+'PAI 2025 GPS rempl2)'!S320</f>
        <v>% de Plan Ejecutado / 100% de Plan a ejecutar</v>
      </c>
      <c r="U322" s="316">
        <f>+'PAI 2025 GPS rempl2)'!T320</f>
        <v>45779</v>
      </c>
      <c r="V322" s="316">
        <f>+'PAI 2025 GPS rempl2)'!U320</f>
        <v>46007</v>
      </c>
      <c r="W322" s="315" t="str">
        <f>+'PAI 2025 GPS rempl2)'!V320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3" spans="1:23 16384:16384" ht="58.5" customHeight="1" x14ac:dyDescent="0.25">
      <c r="A323" s="196" t="s">
        <v>1376</v>
      </c>
      <c r="B323" s="186" t="str">
        <f>VLOOKUP(A323,'Dimensión 3-Gestión con Valor'!$B$10:$B$379,1,0)</f>
        <v>100.2</v>
      </c>
      <c r="C323" s="184" t="str">
        <f>+'PAI 2025 GPS rempl2)'!B321</f>
        <v>100-SECRETARIA GENERAL</v>
      </c>
      <c r="D323" s="184">
        <f>+'PAI 2025 GPS rempl2)'!C321</f>
        <v>2</v>
      </c>
      <c r="E323" s="184" t="str">
        <f>+'PAI 2025 GPS rempl2)'!D321</f>
        <v>Producto</v>
      </c>
      <c r="F323" s="184" t="str">
        <f>+'PAI 2025 GPS rempl2)'!E321</f>
        <v>100.2</v>
      </c>
      <c r="G323" s="184" t="str">
        <f>+'PAI 2025 GPS rempl2)'!F321</f>
        <v>Innovador</v>
      </c>
      <c r="H323" s="184" t="str">
        <f>VLOOKUP(A323,'Plantilla publicacion'!$A$3:$F$490,6,0)</f>
        <v>62-Fortalecer la infraestructura, uso y aprovechamiento de las tecnologías de la información, para optimizar la capacidad institucional</v>
      </c>
      <c r="I323" s="184" t="str">
        <f>VLOOKUP(F323,'Plantilla publicacion'!$A$3:$N$490,14,0)</f>
        <v>109-Cumplimiento de productos del PAI asociados a Fortalecer la infraestructura, uso y aprovechamiento de las tecnologías de la información, para optimizar la capacidad institucional</v>
      </c>
      <c r="J323" s="184" t="str">
        <f>VLOOKUP(F323,'Plantilla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23" s="184" t="str">
        <f>+'PAI 2025 GPS rempl2)'!J321</f>
        <v xml:space="preserve">PND - 5-31-5-d- Convergencia regional - Gobierno digital para la gente </v>
      </c>
      <c r="L323" s="184" t="str">
        <f>+'PAI 2025 GPS rempl2)'!K321</f>
        <v>Si</v>
      </c>
      <c r="M323" s="184" t="str">
        <f>+'PAI 2025 GPS rempl2)'!L321</f>
        <v>C-3599-0200-0005-53105b</v>
      </c>
      <c r="N323" s="184" t="str">
        <f>VLOOKUP(A323,'Plantilla publicacion'!$A$2:$E$491,5,0)</f>
        <v>Política Transparencia, acceso a la información pública y lucha contra la corrupción _DIMENSIÓN Gestión con Valores para Resultados</v>
      </c>
      <c r="O323" s="184">
        <f>IF(E323="Producto",VLOOKUP(F323,'Plantilla publicacion'!$A$3:$Q$490,16,0),"N/A")</f>
        <v>0</v>
      </c>
      <c r="P323" s="184" t="str">
        <f>+'PAI 2025 GPS rempl2)'!O321</f>
        <v>Sede electrónica de la SIC accesible, intuitiva y comprensible que acerque la oferta institucional a la ciudadanía, operando (Informe final de implementación de la Sede Electrónica accesible, intuitiva y comprensible para la ciudadanía)</v>
      </c>
      <c r="Q323" s="184">
        <f>+'PAI 2025 GPS rempl2)'!P321</f>
        <v>25</v>
      </c>
      <c r="R323" s="184">
        <f>+'PAI 2025 GPS rempl2)'!Q321</f>
        <v>1</v>
      </c>
      <c r="S323" s="184" t="str">
        <f>+'PAI 2025 GPS rempl2)'!R321</f>
        <v>Númerica</v>
      </c>
      <c r="T323" s="184" t="str">
        <f>+'PAI 2025 GPS rempl2)'!S321</f>
        <v># de informes elaborados / 1 Informes por elaborar</v>
      </c>
      <c r="U323" s="185">
        <f>+'PAI 2025 GPS rempl2)'!T321</f>
        <v>45691</v>
      </c>
      <c r="V323" s="185">
        <f>+'PAI 2025 GPS rempl2)'!U321</f>
        <v>46007</v>
      </c>
      <c r="W323" s="184" t="str">
        <f>+'PAI 2025 GPS rempl2)'!V321</f>
        <v>100-SECRETARIA GENERAL;
20-OFICINA DE TECNOLOGÍA E INFORMÁTICA;
73-GRUPO DE TRABAJO DE COMUNICACION</v>
      </c>
    </row>
    <row r="324" spans="1:23 16384:16384" s="317" customFormat="1" ht="58.5" customHeight="1" x14ac:dyDescent="0.25">
      <c r="A324" s="196" t="s">
        <v>1379</v>
      </c>
      <c r="B324" s="314" t="str">
        <f>VLOOKUP(A324,'Dimensión 3-Gestión con Valor'!$B$10:$B$379,1,0)</f>
        <v>100.2.1</v>
      </c>
      <c r="C324" s="315" t="str">
        <f>+'PAI 2025 GPS rempl2)'!B322</f>
        <v>100-SECRETARIA GENERAL</v>
      </c>
      <c r="D324" s="315">
        <f>+'PAI 2025 GPS rempl2)'!C322</f>
        <v>2</v>
      </c>
      <c r="E324" s="315" t="str">
        <f>+'PAI 2025 GPS rempl2)'!D322</f>
        <v>Actividad propia</v>
      </c>
      <c r="F324" s="315" t="str">
        <f>+'PAI 2025 GPS rempl2)'!E322</f>
        <v>100.2.1</v>
      </c>
      <c r="G324" s="315" t="str">
        <f>+'PAI 2025 GPS rempl2)'!F322</f>
        <v>N/A</v>
      </c>
      <c r="H324" s="315">
        <f>VLOOKUP(A324,'Plantilla publicacion'!$A$3:$F$490,6,0)</f>
        <v>0</v>
      </c>
      <c r="I324" s="315">
        <f>VLOOKUP(F324,'Plantilla publicacion'!$A$3:$N$490,14,0)</f>
        <v>0</v>
      </c>
      <c r="J324" s="315">
        <f>VLOOKUP(F324,'Plantilla publicacion'!$A$3:$P$490,15,0)</f>
        <v>0</v>
      </c>
      <c r="K324" s="315" t="str">
        <f>+'PAI 2025 GPS rempl2)'!J322</f>
        <v>N/A</v>
      </c>
      <c r="L324" s="315" t="str">
        <f>+'PAI 2025 GPS rempl2)'!K322</f>
        <v>N/A</v>
      </c>
      <c r="M324" s="315" t="str">
        <f>+'PAI 2025 GPS rempl2)'!L322</f>
        <v>N/A</v>
      </c>
      <c r="N324" s="315" t="str">
        <f t="shared" ref="N324:N326" si="54">+N323</f>
        <v>Política Transparencia, acceso a la información pública y lucha contra la corrupción _DIMENSIÓN Gestión con Valores para Resultados</v>
      </c>
      <c r="O324" s="315" t="str">
        <f>IF(E324="Producto",VLOOKUP(F324,'Plantilla publicacion'!$A$3:$Q$490,16,0),"N/A")</f>
        <v>N/A</v>
      </c>
      <c r="P324" s="315" t="str">
        <f>+'PAI 2025 GPS rempl2)'!O322</f>
        <v>Realizar un diagnóstico por un equipo especializado para determinar el grado de accesibilidad de la Sede Electrónica de la Entidad (Diagnóstico del estado de accesibilidad de la Sede Electrónica)</v>
      </c>
      <c r="Q324" s="315">
        <f>+'PAI 2025 GPS rempl2)'!P322</f>
        <v>30</v>
      </c>
      <c r="R324" s="315">
        <f>+'PAI 2025 GPS rempl2)'!Q322</f>
        <v>1</v>
      </c>
      <c r="S324" s="315" t="str">
        <f>+'PAI 2025 GPS rempl2)'!R322</f>
        <v>Númerica</v>
      </c>
      <c r="T324" s="315" t="str">
        <f>+'PAI 2025 GPS rempl2)'!S322</f>
        <v># de diagnósticos realizados / 1 Diagnostico a realizar</v>
      </c>
      <c r="U324" s="316">
        <f>+'PAI 2025 GPS rempl2)'!T322</f>
        <v>45691</v>
      </c>
      <c r="V324" s="316">
        <f>+'PAI 2025 GPS rempl2)'!U322</f>
        <v>45709</v>
      </c>
      <c r="W324" s="315" t="str">
        <f>+'PAI 2025 GPS rempl2)'!V322</f>
        <v>100-SECRETARIA GENERAL;
20-OFICINA DE TECNOLOGÍA E INFORMÁTICA</v>
      </c>
    </row>
    <row r="325" spans="1:23 16384:16384" s="317" customFormat="1" ht="58.5" customHeight="1" x14ac:dyDescent="0.25">
      <c r="A325" s="314" t="s">
        <v>1382</v>
      </c>
      <c r="B325" s="315" t="str">
        <f>VLOOKUP(A325,'Dimensión 3-Gestión con Valor'!$B$10:$B$379,1,0)</f>
        <v>100.2.2</v>
      </c>
      <c r="C325" s="315" t="str">
        <f>+'PAI 2025 GPS rempl2)'!B323</f>
        <v>100-SECRETARIA GENERAL</v>
      </c>
      <c r="D325" s="315">
        <f>+'PAI 2025 GPS rempl2)'!C323</f>
        <v>2</v>
      </c>
      <c r="E325" s="315" t="str">
        <f>+'PAI 2025 GPS rempl2)'!D323</f>
        <v>Actividad propia</v>
      </c>
      <c r="F325" s="315" t="str">
        <f>+'PAI 2025 GPS rempl2)'!E323</f>
        <v>100.2.2</v>
      </c>
      <c r="G325" s="315" t="str">
        <f>+'PAI 2025 GPS rempl2)'!F323</f>
        <v>N/A</v>
      </c>
      <c r="H325" s="315">
        <f>VLOOKUP(A325,'Plantilla publicacion'!$A$3:$F$490,6,0)</f>
        <v>0</v>
      </c>
      <c r="I325" s="315">
        <f>VLOOKUP(F325,'Plantilla publicacion'!$A$3:$N$490,14,0)</f>
        <v>0</v>
      </c>
      <c r="J325" s="315">
        <f>VLOOKUP(F325,'Plantilla publicacion'!$A$3:$P$490,15,0)</f>
        <v>0</v>
      </c>
      <c r="K325" s="315" t="str">
        <f>+'PAI 2025 GPS rempl2)'!J323</f>
        <v>N/A</v>
      </c>
      <c r="L325" s="315" t="str">
        <f>+'PAI 2025 GPS rempl2)'!K323</f>
        <v>N/A</v>
      </c>
      <c r="M325" s="315" t="str">
        <f>+'PAI 2025 GPS rempl2)'!L323</f>
        <v>N/A</v>
      </c>
      <c r="N325" s="315" t="str">
        <f t="shared" si="54"/>
        <v>Política Transparencia, acceso a la información pública y lucha contra la corrupción _DIMENSIÓN Gestión con Valores para Resultados</v>
      </c>
      <c r="O325" s="315" t="str">
        <f>IF(E325="Producto",VLOOKUP(F325,'Plantilla publicacion'!$A$3:$Q$490,16,0),"N/A")</f>
        <v>N/A</v>
      </c>
      <c r="P325" s="315" t="str">
        <f>+'PAI 2025 GPS rempl2)'!O323</f>
        <v>Elaborar un plan de trabajo con las áreas participantes del producto, con el propósito de lograr una sede electrónica accesible, intuitiva y comprensible (Plan de Trabajo para una sede electrónica accesible)</v>
      </c>
      <c r="Q325" s="315">
        <f>+'PAI 2025 GPS rempl2)'!P323</f>
        <v>10</v>
      </c>
      <c r="R325" s="315">
        <f>+'PAI 2025 GPS rempl2)'!Q323</f>
        <v>1</v>
      </c>
      <c r="S325" s="315" t="str">
        <f>+'PAI 2025 GPS rempl2)'!R323</f>
        <v>Númerica</v>
      </c>
      <c r="T325" s="316" t="str">
        <f>+'PAI 2025 GPS rempl2)'!S323</f>
        <v># de planes de trabajo elaborados / 1 planes de trabajo programado</v>
      </c>
      <c r="U325" s="316">
        <f>+'PAI 2025 GPS rempl2)'!T323</f>
        <v>45705</v>
      </c>
      <c r="V325" s="315">
        <f>+'PAI 2025 GPS rempl2)'!U323</f>
        <v>45730</v>
      </c>
      <c r="W325" s="317" t="str">
        <f>+'PAI 2025 GPS rempl2)'!V323</f>
        <v>100-SECRETARIA GENERAL;
20-OFICINA DE TECNOLOGÍA E INFORMÁTICA;
73-GRUPO DE TRABAJO DE COMUNICACION</v>
      </c>
      <c r="XFD325" s="314"/>
    </row>
    <row r="326" spans="1:23 16384:16384" s="317" customFormat="1" ht="58.5" customHeight="1" x14ac:dyDescent="0.25">
      <c r="A326" s="196" t="s">
        <v>1384</v>
      </c>
      <c r="B326" s="314" t="str">
        <f>VLOOKUP(A326,'Dimensión 3-Gestión con Valor'!$B$10:$B$379,1,0)</f>
        <v>100.2.3</v>
      </c>
      <c r="C326" s="315" t="str">
        <f>+'PAI 2025 GPS rempl2)'!B324</f>
        <v>100-SECRETARIA GENERAL</v>
      </c>
      <c r="D326" s="315">
        <f>+'PAI 2025 GPS rempl2)'!C324</f>
        <v>2</v>
      </c>
      <c r="E326" s="315" t="str">
        <f>+'PAI 2025 GPS rempl2)'!D324</f>
        <v>Actividad propia</v>
      </c>
      <c r="F326" s="315" t="str">
        <f>+'PAI 2025 GPS rempl2)'!E324</f>
        <v>100.2.3</v>
      </c>
      <c r="G326" s="315" t="str">
        <f>+'PAI 2025 GPS rempl2)'!F324</f>
        <v>N/A</v>
      </c>
      <c r="H326" s="315">
        <f>VLOOKUP(A326,'Plantilla publicacion'!$A$3:$F$490,6,0)</f>
        <v>0</v>
      </c>
      <c r="I326" s="315">
        <f>VLOOKUP(F326,'Plantilla publicacion'!$A$3:$N$490,14,0)</f>
        <v>0</v>
      </c>
      <c r="J326" s="315">
        <f>VLOOKUP(F326,'Plantilla publicacion'!$A$3:$P$490,15,0)</f>
        <v>0</v>
      </c>
      <c r="K326" s="315" t="str">
        <f>+'PAI 2025 GPS rempl2)'!J324</f>
        <v>N/A</v>
      </c>
      <c r="L326" s="315" t="str">
        <f>+'PAI 2025 GPS rempl2)'!K324</f>
        <v>N/A</v>
      </c>
      <c r="M326" s="315" t="str">
        <f>+'PAI 2025 GPS rempl2)'!L324</f>
        <v>N/A</v>
      </c>
      <c r="N326" s="315" t="str">
        <f t="shared" si="54"/>
        <v>Política Transparencia, acceso a la información pública y lucha contra la corrupción _DIMENSIÓN Gestión con Valores para Resultados</v>
      </c>
      <c r="O326" s="315" t="str">
        <f>IF(E326="Producto",VLOOKUP(F326,'Plantilla publicacion'!$A$3:$Q$490,16,0),"N/A")</f>
        <v>N/A</v>
      </c>
      <c r="P326" s="315" t="str">
        <f>+'PAI 2025 GPS rempl2)'!O324</f>
        <v>Ejecutar el plan de trabajo para una sede electrónica accesible, intuitiva y comprensible (Plan de trabajo con seguimiento y sus respectivas evidencias)</v>
      </c>
      <c r="Q326" s="315">
        <f>+'PAI 2025 GPS rempl2)'!P324</f>
        <v>60</v>
      </c>
      <c r="R326" s="315">
        <f>+'PAI 2025 GPS rempl2)'!Q324</f>
        <v>100</v>
      </c>
      <c r="S326" s="315" t="str">
        <f>+'PAI 2025 GPS rempl2)'!R324</f>
        <v>Porcentual</v>
      </c>
      <c r="T326" s="315" t="str">
        <f>+'PAI 2025 GPS rempl2)'!S324</f>
        <v>% de Plan Ejecutado / 100% de Plan a ejecutar</v>
      </c>
      <c r="U326" s="316">
        <f>+'PAI 2025 GPS rempl2)'!T324</f>
        <v>45733</v>
      </c>
      <c r="V326" s="316">
        <f>+'PAI 2025 GPS rempl2)'!U324</f>
        <v>46007</v>
      </c>
      <c r="W326" s="315" t="str">
        <f>+'PAI 2025 GPS rempl2)'!V324</f>
        <v>100-SECRETARIA GENERAL;
20-OFICINA DE TECNOLOGÍA E INFORMÁTICA;
73-GRUPO DE TRABAJO DE COMUNICACION</v>
      </c>
    </row>
    <row r="327" spans="1:23 16384:16384" ht="58.5" customHeight="1" x14ac:dyDescent="0.25">
      <c r="A327" s="196" t="s">
        <v>1385</v>
      </c>
      <c r="B327" s="186" t="str">
        <f>VLOOKUP(A327,'Dimensión 3-Gestión con Valor'!$B$10:$B$379,1,0)</f>
        <v>100.3</v>
      </c>
      <c r="C327" s="184" t="str">
        <f>+'PAI 2025 GPS rempl2)'!B325</f>
        <v>100-SECRETARIA GENERAL</v>
      </c>
      <c r="D327" s="184">
        <f>+'PAI 2025 GPS rempl2)'!C325</f>
        <v>2</v>
      </c>
      <c r="E327" s="184" t="str">
        <f>+'PAI 2025 GPS rempl2)'!D325</f>
        <v>Producto</v>
      </c>
      <c r="F327" s="184" t="str">
        <f>+'PAI 2025 GPS rempl2)'!E325</f>
        <v>100.3</v>
      </c>
      <c r="G327" s="184" t="str">
        <f>+'PAI 2025 GPS rempl2)'!F325</f>
        <v>Innovador</v>
      </c>
      <c r="H327" s="184" t="str">
        <f>VLOOKUP(A327,'Plantilla publicacion'!$A$3:$F$490,6,0)</f>
        <v>60-Fortalecer el Sistema Integral de Gestión Institucional en el marco del Modelo Integrado de Planeación y gestión para mejorar la prestación del servicio.</v>
      </c>
      <c r="I327" s="184" t="str">
        <f>VLOOKUP(F327,'Plantilla publicacion'!$A$3:$N$490,14,0)</f>
        <v>106-Cumplimiento de productos del PAI asociados a Fortalecer el Sistema Integral de Gestión Institucional para mejorar la prestación del servicio.</v>
      </c>
      <c r="J327" s="184" t="str">
        <f>VLOOKUP(F327,'Plantilla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7" s="184" t="str">
        <f>+'PAI 2025 GPS rempl2)'!J325</f>
        <v xml:space="preserve">PND - 5-31-5-b- Convergencia regional - Entidades públicas territoriales y nacionales fortalecidas </v>
      </c>
      <c r="L327" s="184" t="str">
        <f>+'PAI 2025 GPS rempl2)'!K325</f>
        <v>Si</v>
      </c>
      <c r="M327" s="184" t="str">
        <f>+'PAI 2025 GPS rempl2)'!L325</f>
        <v>FUNCIONAMIENTO</v>
      </c>
      <c r="N327" s="184" t="str">
        <f>VLOOKUP(A327,'Plantilla publicacion'!$A$2:$E$491,5,0)</f>
        <v>Política Participación Ciudadana en la Gestión Pública _DIMENSIÓN Gestión con Valores para Resultados</v>
      </c>
      <c r="O327" s="184">
        <f>IF(E327="Producto",VLOOKUP(F327,'Plantilla publicacion'!$A$3:$Q$490,16,0),"N/A")</f>
        <v>0</v>
      </c>
      <c r="P327" s="184" t="str">
        <f>+'PAI 2025 GPS rempl2)'!O325</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Q327" s="184">
        <f>+'PAI 2025 GPS rempl2)'!P325</f>
        <v>25</v>
      </c>
      <c r="R327" s="184">
        <f>+'PAI 2025 GPS rempl2)'!Q325</f>
        <v>1</v>
      </c>
      <c r="S327" s="184" t="str">
        <f>+'PAI 2025 GPS rempl2)'!R325</f>
        <v>Númerica</v>
      </c>
      <c r="T327" s="184" t="str">
        <f>+'PAI 2025 GPS rempl2)'!S325</f>
        <v># de informes elaborados / 1 Informes por elaborar</v>
      </c>
      <c r="U327" s="185">
        <f>+'PAI 2025 GPS rempl2)'!T325</f>
        <v>45684</v>
      </c>
      <c r="V327" s="185">
        <f>+'PAI 2025 GPS rempl2)'!U325</f>
        <v>46007</v>
      </c>
      <c r="W327" s="184" t="str">
        <f>+'PAI 2025 GPS rempl2)'!V325</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28" spans="1:23 16384:16384" s="317" customFormat="1" ht="58.5" customHeight="1" x14ac:dyDescent="0.25">
      <c r="A328" s="196" t="s">
        <v>1387</v>
      </c>
      <c r="B328" s="314" t="str">
        <f>VLOOKUP(A328,'Dimensión 3-Gestión con Valor'!$B$10:$B$379,1,0)</f>
        <v>100.3.1</v>
      </c>
      <c r="C328" s="315" t="str">
        <f>+'PAI 2025 GPS rempl2)'!B326</f>
        <v>100-SECRETARIA GENERAL</v>
      </c>
      <c r="D328" s="315">
        <f>+'PAI 2025 GPS rempl2)'!C326</f>
        <v>2</v>
      </c>
      <c r="E328" s="315" t="str">
        <f>+'PAI 2025 GPS rempl2)'!D326</f>
        <v>Actividad propia</v>
      </c>
      <c r="F328" s="315" t="str">
        <f>+'PAI 2025 GPS rempl2)'!E326</f>
        <v>100.3.1</v>
      </c>
      <c r="G328" s="315" t="str">
        <f>+'PAI 2025 GPS rempl2)'!F326</f>
        <v>N/A</v>
      </c>
      <c r="H328" s="315">
        <f>VLOOKUP(A328,'Plantilla publicacion'!$A$3:$F$490,6,0)</f>
        <v>0</v>
      </c>
      <c r="I328" s="315">
        <f>VLOOKUP(F328,'Plantilla publicacion'!$A$3:$N$490,14,0)</f>
        <v>0</v>
      </c>
      <c r="J328" s="315">
        <f>VLOOKUP(F328,'Plantilla publicacion'!$A$3:$P$490,15,0)</f>
        <v>0</v>
      </c>
      <c r="K328" s="315" t="str">
        <f>+'PAI 2025 GPS rempl2)'!J326</f>
        <v>N/A</v>
      </c>
      <c r="L328" s="315" t="str">
        <f>+'PAI 2025 GPS rempl2)'!K326</f>
        <v>N/A</v>
      </c>
      <c r="M328" s="315" t="str">
        <f>+'PAI 2025 GPS rempl2)'!L326</f>
        <v>N/A</v>
      </c>
      <c r="N328" s="315" t="str">
        <f t="shared" ref="N328:N331" si="55">+N327</f>
        <v>Política Participación Ciudadana en la Gestión Pública _DIMENSIÓN Gestión con Valores para Resultados</v>
      </c>
      <c r="O328" s="315" t="str">
        <f>IF(E328="Producto",VLOOKUP(F328,'Plantilla publicacion'!$A$3:$Q$490,16,0),"N/A")</f>
        <v>N/A</v>
      </c>
      <c r="P328" s="315" t="str">
        <f>+'PAI 2025 GPS rempl2)'!O326</f>
        <v>Actualizar la política de Derechos Humanos de la Entidad, incorporando el enfoque diferencial  (Política de Derechos Humanos Actualizada)</v>
      </c>
      <c r="Q328" s="315">
        <f>+'PAI 2025 GPS rempl2)'!P326</f>
        <v>50</v>
      </c>
      <c r="R328" s="315">
        <f>+'PAI 2025 GPS rempl2)'!Q326</f>
        <v>1</v>
      </c>
      <c r="S328" s="315" t="str">
        <f>+'PAI 2025 GPS rempl2)'!R326</f>
        <v>Númerica</v>
      </c>
      <c r="T328" s="315" t="str">
        <f>+'PAI 2025 GPS rempl2)'!S326</f>
        <v># de políticas actualizadas / 1 políticas programadas a ser actualizadas</v>
      </c>
      <c r="U328" s="316">
        <f>+'PAI 2025 GPS rempl2)'!T326</f>
        <v>45684</v>
      </c>
      <c r="V328" s="316">
        <f>+'PAI 2025 GPS rempl2)'!U326</f>
        <v>45989</v>
      </c>
      <c r="W328" s="315" t="str">
        <f>+'PAI 2025 GPS rempl2)'!V326</f>
        <v>100-SECRETARIA GENERAL</v>
      </c>
    </row>
    <row r="329" spans="1:23 16384:16384" s="317" customFormat="1" ht="58.5" customHeight="1" x14ac:dyDescent="0.25">
      <c r="A329" s="314" t="s">
        <v>1389</v>
      </c>
      <c r="B329" s="315" t="str">
        <f>VLOOKUP(A329,'Dimensión 3-Gestión con Valor'!$B$10:$B$379,1,0)</f>
        <v>100.3.2</v>
      </c>
      <c r="C329" s="315" t="str">
        <f>+'PAI 2025 GPS rempl2)'!B327</f>
        <v>100-SECRETARIA GENERAL</v>
      </c>
      <c r="D329" s="315">
        <f>+'PAI 2025 GPS rempl2)'!C327</f>
        <v>2</v>
      </c>
      <c r="E329" s="315" t="str">
        <f>+'PAI 2025 GPS rempl2)'!D327</f>
        <v>Actividad propia</v>
      </c>
      <c r="F329" s="315" t="str">
        <f>+'PAI 2025 GPS rempl2)'!E327</f>
        <v>100.3.2</v>
      </c>
      <c r="G329" s="315" t="str">
        <f>+'PAI 2025 GPS rempl2)'!F327</f>
        <v>N/A</v>
      </c>
      <c r="H329" s="315">
        <f>VLOOKUP(A329,'Plantilla publicacion'!$A$3:$F$490,6,0)</f>
        <v>0</v>
      </c>
      <c r="I329" s="315">
        <f>VLOOKUP(F329,'Plantilla publicacion'!$A$3:$N$490,14,0)</f>
        <v>0</v>
      </c>
      <c r="J329" s="315">
        <f>VLOOKUP(F329,'Plantilla publicacion'!$A$3:$P$490,15,0)</f>
        <v>0</v>
      </c>
      <c r="K329" s="315" t="str">
        <f>+'PAI 2025 GPS rempl2)'!J327</f>
        <v>N/A</v>
      </c>
      <c r="L329" s="315" t="str">
        <f>+'PAI 2025 GPS rempl2)'!K327</f>
        <v>N/A</v>
      </c>
      <c r="M329" s="315" t="str">
        <f>+'PAI 2025 GPS rempl2)'!L327</f>
        <v>N/A</v>
      </c>
      <c r="N329" s="315" t="str">
        <f t="shared" si="55"/>
        <v>Política Participación Ciudadana en la Gestión Pública _DIMENSIÓN Gestión con Valores para Resultados</v>
      </c>
      <c r="O329" s="315" t="str">
        <f>IF(E329="Producto",VLOOKUP(F329,'Plantilla publicacion'!$A$3:$Q$490,16,0),"N/A")</f>
        <v>N/A</v>
      </c>
      <c r="P329" s="315" t="str">
        <f>+'PAI 2025 GPS rempl2)'!O327</f>
        <v>Ejecutar el plan de trabajo de la Política de Equidad de Género y Diversidad, formulado en la vigencia 2024 (Plan de trabajo con seguimiento y sus respectivas evidencias)</v>
      </c>
      <c r="Q329" s="315">
        <f>+'PAI 2025 GPS rempl2)'!P327</f>
        <v>50</v>
      </c>
      <c r="R329" s="315">
        <f>+'PAI 2025 GPS rempl2)'!Q327</f>
        <v>100</v>
      </c>
      <c r="S329" s="315" t="str">
        <f>+'PAI 2025 GPS rempl2)'!R327</f>
        <v>Porcentual</v>
      </c>
      <c r="T329" s="316" t="str">
        <f>+'PAI 2025 GPS rempl2)'!S327</f>
        <v>% de Plan Ejecutado / 100% de Plan a ejecutar</v>
      </c>
      <c r="U329" s="316">
        <f>+'PAI 2025 GPS rempl2)'!T327</f>
        <v>45684</v>
      </c>
      <c r="V329" s="315">
        <f>+'PAI 2025 GPS rempl2)'!U327</f>
        <v>46007</v>
      </c>
      <c r="W329" s="317" t="str">
        <f>+'PAI 2025 GPS rempl2)'!V327</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XFD329" s="314"/>
    </row>
    <row r="330" spans="1:23 16384:16384" s="317" customFormat="1" ht="58.5" customHeight="1" x14ac:dyDescent="0.25">
      <c r="A330" s="196" t="s">
        <v>1390</v>
      </c>
      <c r="B330" s="314" t="e">
        <f>VLOOKUP(A330,'Dimensión 3-Gestión con Valor'!$B$10:$B$379,1,0)</f>
        <v>#N/A</v>
      </c>
      <c r="C330" s="315" t="str">
        <f>+'PAI 2025 GPS rempl2)'!B328</f>
        <v>100-SECRETARIA GENERAL</v>
      </c>
      <c r="D330" s="315">
        <f>+'PAI 2025 GPS rempl2)'!C328</f>
        <v>2</v>
      </c>
      <c r="E330" s="315" t="str">
        <f>+'PAI 2025 GPS rempl2)'!D328</f>
        <v>Actividad propia Eliminada</v>
      </c>
      <c r="F330" s="315" t="str">
        <f>+'PAI 2025 GPS rempl2)'!E328</f>
        <v>100.3.3</v>
      </c>
      <c r="G330" s="315" t="str">
        <f>+'PAI 2025 GPS rempl2)'!F328</f>
        <v>N/A</v>
      </c>
      <c r="H330" s="315" t="e">
        <f>VLOOKUP(A330,'Plantilla publicacion'!$A$3:$F$490,6,0)</f>
        <v>#N/A</v>
      </c>
      <c r="I330" s="315" t="e">
        <f>VLOOKUP(F330,'Plantilla publicacion'!$A$3:$N$490,14,0)</f>
        <v>#N/A</v>
      </c>
      <c r="J330" s="315" t="e">
        <f>VLOOKUP(F330,'Plantilla publicacion'!$A$3:$P$490,15,0)</f>
        <v>#N/A</v>
      </c>
      <c r="K330" s="315" t="str">
        <f>+'PAI 2025 GPS rempl2)'!J328</f>
        <v>N/A</v>
      </c>
      <c r="L330" s="315" t="str">
        <f>+'PAI 2025 GPS rempl2)'!K328</f>
        <v>N/A</v>
      </c>
      <c r="M330" s="315" t="str">
        <f>+'PAI 2025 GPS rempl2)'!L328</f>
        <v>N/A</v>
      </c>
      <c r="N330" s="315" t="str">
        <f t="shared" si="55"/>
        <v>Política Participación Ciudadana en la Gestión Pública _DIMENSIÓN Gestión con Valores para Resultados</v>
      </c>
      <c r="O330" s="315" t="str">
        <f>IF(E330="Producto",VLOOKUP(F330,'Plantilla publicacion'!$A$3:$Q$490,16,0),"N/A")</f>
        <v>N/A</v>
      </c>
      <c r="P330" s="315" t="str">
        <f>+'PAI 2025 GPS rempl2)'!O328</f>
        <v>Formular un plan de trabajo para la implementación de la política de Derechos Humanos de la Entidad (Plan de Trabajo de la Política de Derechos Humanos)</v>
      </c>
      <c r="Q330" s="315">
        <f>+'PAI 2025 GPS rempl2)'!P328</f>
        <v>10</v>
      </c>
      <c r="R330" s="315">
        <f>+'PAI 2025 GPS rempl2)'!Q328</f>
        <v>1</v>
      </c>
      <c r="S330" s="315" t="str">
        <f>+'PAI 2025 GPS rempl2)'!R328</f>
        <v>Númerica</v>
      </c>
      <c r="T330" s="315" t="str">
        <f>+'PAI 2025 GPS rempl2)'!S328</f>
        <v># de planes de trabajo realizados / 1 planes de trabajo programados</v>
      </c>
      <c r="U330" s="316">
        <f>+'PAI 2025 GPS rempl2)'!T328</f>
        <v>45964</v>
      </c>
      <c r="V330" s="316">
        <f>+'PAI 2025 GPS rempl2)'!U328</f>
        <v>46007</v>
      </c>
      <c r="W330" s="315" t="str">
        <f>+'PAI 2025 GPS rempl2)'!V328</f>
        <v>100-SECRETARIA GENERAL</v>
      </c>
    </row>
    <row r="331" spans="1:23 16384:16384" s="317" customFormat="1" ht="58.5" customHeight="1" x14ac:dyDescent="0.25">
      <c r="A331" s="196" t="s">
        <v>1392</v>
      </c>
      <c r="B331" s="314" t="e">
        <f>VLOOKUP(A331,'Dimensión 3-Gestión con Valor'!$B$10:$B$379,1,0)</f>
        <v>#N/A</v>
      </c>
      <c r="C331" s="315" t="str">
        <f>+'PAI 2025 GPS rempl2)'!B329</f>
        <v>100-SECRETARIA GENERAL</v>
      </c>
      <c r="D331" s="315">
        <f>+'PAI 2025 GPS rempl2)'!C329</f>
        <v>2</v>
      </c>
      <c r="E331" s="315" t="str">
        <f>+'PAI 2025 GPS rempl2)'!D329</f>
        <v>Actividad propia Eliminada</v>
      </c>
      <c r="F331" s="315" t="str">
        <f>+'PAI 2025 GPS rempl2)'!E329</f>
        <v>100.3.4</v>
      </c>
      <c r="G331" s="315" t="str">
        <f>+'PAI 2025 GPS rempl2)'!F329</f>
        <v>N/A</v>
      </c>
      <c r="H331" s="315" t="e">
        <f>VLOOKUP(A331,'Plantilla publicacion'!$A$3:$F$490,6,0)</f>
        <v>#N/A</v>
      </c>
      <c r="I331" s="315" t="e">
        <f>VLOOKUP(F331,'Plantilla publicacion'!$A$3:$N$490,14,0)</f>
        <v>#N/A</v>
      </c>
      <c r="J331" s="315" t="e">
        <f>VLOOKUP(F331,'Plantilla publicacion'!$A$3:$P$490,15,0)</f>
        <v>#N/A</v>
      </c>
      <c r="K331" s="315" t="str">
        <f>+'PAI 2025 GPS rempl2)'!J329</f>
        <v>N/A</v>
      </c>
      <c r="L331" s="315" t="str">
        <f>+'PAI 2025 GPS rempl2)'!K329</f>
        <v>N/A</v>
      </c>
      <c r="M331" s="315" t="str">
        <f>+'PAI 2025 GPS rempl2)'!L329</f>
        <v>N/A</v>
      </c>
      <c r="N331" s="315" t="str">
        <f t="shared" si="55"/>
        <v>Política Participación Ciudadana en la Gestión Pública _DIMENSIÓN Gestión con Valores para Resultados</v>
      </c>
      <c r="O331" s="315" t="str">
        <f>IF(E331="Producto",VLOOKUP(F331,'Plantilla publicacion'!$A$3:$Q$490,16,0),"N/A")</f>
        <v>N/A</v>
      </c>
      <c r="P331" s="315" t="str">
        <f>+'PAI 2025 GPS rempl2)'!O329</f>
        <v>Ejecutar el plan de trabajo de la Política de Derechos Humanos de la SIC.  (Plan de trabajo con seguimiento y sus respectivas evidencias)</v>
      </c>
      <c r="Q331" s="315">
        <f>+'PAI 2025 GPS rempl2)'!P329</f>
        <v>20</v>
      </c>
      <c r="R331" s="315">
        <f>+'PAI 2025 GPS rempl2)'!Q329</f>
        <v>100</v>
      </c>
      <c r="S331" s="315" t="str">
        <f>+'PAI 2025 GPS rempl2)'!R329</f>
        <v>Porcentual</v>
      </c>
      <c r="T331" s="315" t="str">
        <f>+'PAI 2025 GPS rempl2)'!S329</f>
        <v>% de Plan Ejecutado / 100% de Plan a ejecutar</v>
      </c>
      <c r="U331" s="316">
        <f>+'PAI 2025 GPS rempl2)'!T329</f>
        <v>45866</v>
      </c>
      <c r="V331" s="316">
        <f>+'PAI 2025 GPS rempl2)'!U329</f>
        <v>46007</v>
      </c>
      <c r="W331" s="315" t="str">
        <f>+'PAI 2025 GPS rempl2)'!V329</f>
        <v>100-SECRETARIA GENERAL;
111-GRUPO DE TRABAJO DE ADMINISTRACIÓN DE PERSONAL;
117-GRUPO DE TRABAJO DE DESARROLLO DE TALENTO HUMANO;
72-GRUPO DE TRABAJO DE ATENCION AL CIUDADANO;
73-GRUPO DE TRABAJO DE COMUNICACION</v>
      </c>
    </row>
    <row r="332" spans="1:23 16384:16384" ht="58.5" customHeight="1" x14ac:dyDescent="0.25">
      <c r="A332" s="196" t="s">
        <v>1394</v>
      </c>
      <c r="B332" s="186" t="str">
        <f>VLOOKUP(A332,'Dimensión 3-Gestión con Valor'!$B$10:$B$379,1,0)</f>
        <v>100.4</v>
      </c>
      <c r="C332" s="184" t="str">
        <f>+'PAI 2025 GPS rempl2)'!B330</f>
        <v>100-SECRETARIA GENERAL</v>
      </c>
      <c r="D332" s="184">
        <f>+'PAI 2025 GPS rempl2)'!C330</f>
        <v>2</v>
      </c>
      <c r="E332" s="184" t="str">
        <f>+'PAI 2025 GPS rempl2)'!D330</f>
        <v>Producto</v>
      </c>
      <c r="F332" s="184" t="str">
        <f>+'PAI 2025 GPS rempl2)'!E330</f>
        <v>100.4</v>
      </c>
      <c r="G332" s="184" t="str">
        <f>+'PAI 2025 GPS rempl2)'!F330</f>
        <v>Innovador</v>
      </c>
      <c r="H332" s="184" t="str">
        <f>VLOOKUP(A332,'Plantilla publicacion'!$A$3:$F$490,6,0)</f>
        <v>60-Fortalecer el Sistema Integral de Gestión Institucional en el marco del Modelo Integrado de Planeación y gestión para mejorar la prestación del servicio.</v>
      </c>
      <c r="I332" s="184" t="str">
        <f>VLOOKUP(F332,'Plantilla publicacion'!$A$3:$N$490,14,0)</f>
        <v>106-Cumplimiento de productos del PAI asociados a Fortalecer el Sistema Integral de Gestión Institucional para mejorar la prestación del servicio.</v>
      </c>
      <c r="J332" s="184" t="str">
        <f>VLOOKUP(F332,'Plantilla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32" s="184" t="str">
        <f>+'PAI 2025 GPS rempl2)'!J330</f>
        <v>N/A</v>
      </c>
      <c r="L332" s="184" t="str">
        <f>+'PAI 2025 GPS rempl2)'!K330</f>
        <v>No</v>
      </c>
      <c r="M332" s="184" t="str">
        <f>+'PAI 2025 GPS rempl2)'!L330</f>
        <v>FUNCIONAMIENTO</v>
      </c>
      <c r="N332" s="184" t="str">
        <f>VLOOKUP(A332,'Plantilla publicacion'!$A$2:$E$491,5,0)</f>
        <v>Política Fortalecimiento Organizacional y Simplificación de Procesos _DIMENSIÓN Gestión con Valores para Resultados</v>
      </c>
      <c r="O332" s="184">
        <f>IF(E332="Producto",VLOOKUP(F332,'Plantilla publicacion'!$A$3:$Q$490,16,0),"N/A")</f>
        <v>0</v>
      </c>
      <c r="P332" s="184" t="str">
        <f>+'PAI 2025 GPS rempl2)'!O330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Q332" s="184">
        <f>+'PAI 2025 GPS rempl2)'!P330</f>
        <v>25</v>
      </c>
      <c r="R332" s="184">
        <f>+'PAI 2025 GPS rempl2)'!Q330</f>
        <v>100</v>
      </c>
      <c r="S332" s="184" t="str">
        <f>+'PAI 2025 GPS rempl2)'!R330</f>
        <v>Porcentual</v>
      </c>
      <c r="T332" s="184" t="str">
        <f>+'PAI 2025 GPS rempl2)'!S330</f>
        <v>% de informes elaborados / 100% de Informes por elaborar</v>
      </c>
      <c r="U332" s="185">
        <f>+'PAI 2025 GPS rempl2)'!T330</f>
        <v>45684</v>
      </c>
      <c r="V332" s="185">
        <f>+'PAI 2025 GPS rempl2)'!U330</f>
        <v>46010</v>
      </c>
      <c r="W332" s="184" t="str">
        <f>+'PAI 2025 GPS rempl2)'!V330</f>
        <v>100-SECRETARIA GENERAL</v>
      </c>
    </row>
    <row r="333" spans="1:23 16384:16384" s="317" customFormat="1" ht="58.5" customHeight="1" x14ac:dyDescent="0.25">
      <c r="A333" s="314" t="s">
        <v>1396</v>
      </c>
      <c r="B333" s="315" t="str">
        <f>VLOOKUP(A333,'Dimensión 3-Gestión con Valor'!$B$10:$B$379,1,0)</f>
        <v>100.4.1</v>
      </c>
      <c r="C333" s="315" t="str">
        <f>+'PAI 2025 GPS rempl2)'!B331</f>
        <v>100-SECRETARIA GENERAL</v>
      </c>
      <c r="D333" s="315">
        <f>+'PAI 2025 GPS rempl2)'!C331</f>
        <v>2</v>
      </c>
      <c r="E333" s="315" t="str">
        <f>+'PAI 2025 GPS rempl2)'!D331</f>
        <v>Actividad propia</v>
      </c>
      <c r="F333" s="315" t="str">
        <f>+'PAI 2025 GPS rempl2)'!E331</f>
        <v>100.4.1</v>
      </c>
      <c r="G333" s="315" t="str">
        <f>+'PAI 2025 GPS rempl2)'!F331</f>
        <v>N/A</v>
      </c>
      <c r="H333" s="315">
        <f>VLOOKUP(A333,'Plantilla publicacion'!$A$3:$F$490,6,0)</f>
        <v>0</v>
      </c>
      <c r="I333" s="315">
        <f>VLOOKUP(F333,'Plantilla publicacion'!$A$3:$N$490,14,0)</f>
        <v>0</v>
      </c>
      <c r="J333" s="315">
        <f>VLOOKUP(F333,'Plantilla publicacion'!$A$3:$P$490,15,0)</f>
        <v>0</v>
      </c>
      <c r="K333" s="315" t="str">
        <f>+'PAI 2025 GPS rempl2)'!J331</f>
        <v>N/A</v>
      </c>
      <c r="L333" s="315" t="str">
        <f>+'PAI 2025 GPS rempl2)'!K331</f>
        <v>N/A</v>
      </c>
      <c r="M333" s="315" t="str">
        <f>+'PAI 2025 GPS rempl2)'!L331</f>
        <v>N/A</v>
      </c>
      <c r="N333" s="315" t="str">
        <f t="shared" ref="N333:N337" si="56">+N332</f>
        <v>Política Fortalecimiento Organizacional y Simplificación de Procesos _DIMENSIÓN Gestión con Valores para Resultados</v>
      </c>
      <c r="O333" s="315" t="str">
        <f>IF(E333="Producto",VLOOKUP(F333,'Plantilla publicacion'!$A$3:$Q$490,16,0),"N/A")</f>
        <v>N/A</v>
      </c>
      <c r="P333" s="315" t="str">
        <f>+'PAI 2025 GPS rempl2)'!O331</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Q333" s="315">
        <f>+'PAI 2025 GPS rempl2)'!P331</f>
        <v>10</v>
      </c>
      <c r="R333" s="315">
        <f>+'PAI 2025 GPS rempl2)'!Q331</f>
        <v>1</v>
      </c>
      <c r="S333" s="315" t="str">
        <f>+'PAI 2025 GPS rempl2)'!R331</f>
        <v>Númerica</v>
      </c>
      <c r="T333" s="316" t="str">
        <f>+'PAI 2025 GPS rempl2)'!S331</f>
        <v># de Documento con la actualización de la materialidad y la identificación de la doble materialidad de la Entidad elaborado / 1 Documento con la actualización de la materialidad y la identificación de la doble materialidad de la Entidad a elaborar</v>
      </c>
      <c r="U333" s="316">
        <f>+'PAI 2025 GPS rempl2)'!T331</f>
        <v>45684</v>
      </c>
      <c r="V333" s="315">
        <f>+'PAI 2025 GPS rempl2)'!U331</f>
        <v>45716</v>
      </c>
      <c r="W333" s="317" t="str">
        <f>+'PAI 2025 GPS rempl2)'!V331</f>
        <v>100-SECRETARIA GENERAL</v>
      </c>
      <c r="XFD333" s="314"/>
    </row>
    <row r="334" spans="1:23 16384:16384" s="317" customFormat="1" ht="58.5" customHeight="1" x14ac:dyDescent="0.25">
      <c r="A334" s="196" t="s">
        <v>1398</v>
      </c>
      <c r="B334" s="314" t="str">
        <f>VLOOKUP(A334,'Dimensión 3-Gestión con Valor'!$B$10:$B$379,1,0)</f>
        <v>100.4.2</v>
      </c>
      <c r="C334" s="315" t="str">
        <f>+'PAI 2025 GPS rempl2)'!B332</f>
        <v>100-SECRETARIA GENERAL</v>
      </c>
      <c r="D334" s="315">
        <f>+'PAI 2025 GPS rempl2)'!C332</f>
        <v>2</v>
      </c>
      <c r="E334" s="315" t="str">
        <f>+'PAI 2025 GPS rempl2)'!D332</f>
        <v>Actividad propia</v>
      </c>
      <c r="F334" s="315" t="str">
        <f>+'PAI 2025 GPS rempl2)'!E332</f>
        <v>100.4.2</v>
      </c>
      <c r="G334" s="315" t="str">
        <f>+'PAI 2025 GPS rempl2)'!F332</f>
        <v>N/A</v>
      </c>
      <c r="H334" s="315">
        <f>VLOOKUP(A334,'Plantilla publicacion'!$A$3:$F$490,6,0)</f>
        <v>0</v>
      </c>
      <c r="I334" s="315">
        <f>VLOOKUP(F334,'Plantilla publicacion'!$A$3:$N$490,14,0)</f>
        <v>0</v>
      </c>
      <c r="J334" s="315">
        <f>VLOOKUP(F334,'Plantilla publicacion'!$A$3:$P$490,15,0)</f>
        <v>0</v>
      </c>
      <c r="K334" s="315" t="str">
        <f>+'PAI 2025 GPS rempl2)'!J332</f>
        <v>N/A</v>
      </c>
      <c r="L334" s="315" t="str">
        <f>+'PAI 2025 GPS rempl2)'!K332</f>
        <v>N/A</v>
      </c>
      <c r="M334" s="315" t="str">
        <f>+'PAI 2025 GPS rempl2)'!L332</f>
        <v>N/A</v>
      </c>
      <c r="N334" s="315" t="str">
        <f t="shared" si="56"/>
        <v>Política Fortalecimiento Organizacional y Simplificación de Procesos _DIMENSIÓN Gestión con Valores para Resultados</v>
      </c>
      <c r="O334" s="315" t="str">
        <f>IF(E334="Producto",VLOOKUP(F334,'Plantilla publicacion'!$A$3:$Q$490,16,0),"N/A")</f>
        <v>N/A</v>
      </c>
      <c r="P334" s="315" t="str">
        <f>+'PAI 2025 GPS rempl2)'!O332</f>
        <v>Elaborar un plan de trabajo con las actividades propuestas dentro de la estrategia para fortalecer la cultura de sostenibilidad de la Entidad (Plan de Trabajo con las actividades de la Estrategia)</v>
      </c>
      <c r="Q334" s="315">
        <f>+'PAI 2025 GPS rempl2)'!P332</f>
        <v>30</v>
      </c>
      <c r="R334" s="315">
        <f>+'PAI 2025 GPS rempl2)'!Q332</f>
        <v>1</v>
      </c>
      <c r="S334" s="315" t="str">
        <f>+'PAI 2025 GPS rempl2)'!R332</f>
        <v>Númerica</v>
      </c>
      <c r="T334" s="315" t="str">
        <f>+'PAI 2025 GPS rempl2)'!S332</f>
        <v># de Plan de trabajo elaborado / 1 plan de trabajo programado</v>
      </c>
      <c r="U334" s="316">
        <f>+'PAI 2025 GPS rempl2)'!T332</f>
        <v>45719</v>
      </c>
      <c r="V334" s="316">
        <f>+'PAI 2025 GPS rempl2)'!U332</f>
        <v>45863</v>
      </c>
      <c r="W334" s="315" t="str">
        <f>+'PAI 2025 GPS rempl2)'!V332</f>
        <v>100-SECRETARIA GENERAL</v>
      </c>
    </row>
    <row r="335" spans="1:23 16384:16384" s="317" customFormat="1" ht="58.5" customHeight="1" x14ac:dyDescent="0.25">
      <c r="A335" s="196" t="s">
        <v>1399</v>
      </c>
      <c r="B335" s="314" t="str">
        <f>VLOOKUP(A335,'Dimensión 3-Gestión con Valor'!$B$10:$B$379,1,0)</f>
        <v>100.4.3</v>
      </c>
      <c r="C335" s="315" t="str">
        <f>+'PAI 2025 GPS rempl2)'!B333</f>
        <v>100-SECRETARIA GENERAL</v>
      </c>
      <c r="D335" s="315">
        <f>+'PAI 2025 GPS rempl2)'!C333</f>
        <v>2</v>
      </c>
      <c r="E335" s="315" t="str">
        <f>+'PAI 2025 GPS rempl2)'!D333</f>
        <v>Actividad propia</v>
      </c>
      <c r="F335" s="315" t="str">
        <f>+'PAI 2025 GPS rempl2)'!E333</f>
        <v>100.4.3</v>
      </c>
      <c r="G335" s="315" t="str">
        <f>+'PAI 2025 GPS rempl2)'!F333</f>
        <v>N/A</v>
      </c>
      <c r="H335" s="315">
        <f>VLOOKUP(A335,'Plantilla publicacion'!$A$3:$F$490,6,0)</f>
        <v>0</v>
      </c>
      <c r="I335" s="315">
        <f>VLOOKUP(F335,'Plantilla publicacion'!$A$3:$N$490,14,0)</f>
        <v>0</v>
      </c>
      <c r="J335" s="315">
        <f>VLOOKUP(F335,'Plantilla publicacion'!$A$3:$P$490,15,0)</f>
        <v>0</v>
      </c>
      <c r="K335" s="315" t="str">
        <f>+'PAI 2025 GPS rempl2)'!J333</f>
        <v>N/A</v>
      </c>
      <c r="L335" s="315" t="str">
        <f>+'PAI 2025 GPS rempl2)'!K333</f>
        <v>N/A</v>
      </c>
      <c r="M335" s="315" t="str">
        <f>+'PAI 2025 GPS rempl2)'!L333</f>
        <v>N/A</v>
      </c>
      <c r="N335" s="315" t="str">
        <f t="shared" si="56"/>
        <v>Política Fortalecimiento Organizacional y Simplificación de Procesos _DIMENSIÓN Gestión con Valores para Resultados</v>
      </c>
      <c r="O335" s="315" t="str">
        <f>IF(E335="Producto",VLOOKUP(F335,'Plantilla publicacion'!$A$3:$Q$490,16,0),"N/A")</f>
        <v>N/A</v>
      </c>
      <c r="P335" s="315" t="str">
        <f>+'PAI 2025 GPS rempl2)'!O333</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Q335" s="315">
        <f>+'PAI 2025 GPS rempl2)'!P333</f>
        <v>60</v>
      </c>
      <c r="R335" s="315">
        <f>+'PAI 2025 GPS rempl2)'!Q333</f>
        <v>100</v>
      </c>
      <c r="S335" s="315" t="str">
        <f>+'PAI 2025 GPS rempl2)'!R333</f>
        <v>Porcentual</v>
      </c>
      <c r="T335" s="315" t="str">
        <f>+'PAI 2025 GPS rempl2)'!S333</f>
        <v>% de Plan Ejecutado / 100% de Plan a ejecutar</v>
      </c>
      <c r="U335" s="316">
        <f>+'PAI 2025 GPS rempl2)'!T333</f>
        <v>45719</v>
      </c>
      <c r="V335" s="316">
        <f>+'PAI 2025 GPS rempl2)'!U333</f>
        <v>46010</v>
      </c>
      <c r="W335" s="315" t="str">
        <f>+'PAI 2025 GPS rempl2)'!V333</f>
        <v>100-SECRETARIA GENERAL</v>
      </c>
    </row>
    <row r="336" spans="1:23 16384:16384" s="317" customFormat="1" ht="58.5" customHeight="1" x14ac:dyDescent="0.25">
      <c r="A336" s="314" t="s">
        <v>1400</v>
      </c>
      <c r="B336" s="315" t="e">
        <f>VLOOKUP(A336,'Dimensión 3-Gestión con Valor'!$B$10:$B$379,1,0)</f>
        <v>#N/A</v>
      </c>
      <c r="C336" s="315" t="str">
        <f>+'PAI 2025 GPS rempl2)'!B334</f>
        <v>100-SECRETARIA GENERAL</v>
      </c>
      <c r="D336" s="315">
        <f>+'PAI 2025 GPS rempl2)'!C334</f>
        <v>2</v>
      </c>
      <c r="E336" s="315" t="str">
        <f>+'PAI 2025 GPS rempl2)'!D334</f>
        <v>Actividad propia Eliminada</v>
      </c>
      <c r="F336" s="315" t="str">
        <f>+'PAI 2025 GPS rempl2)'!E334</f>
        <v>100.4.4</v>
      </c>
      <c r="G336" s="315" t="str">
        <f>+'PAI 2025 GPS rempl2)'!F334</f>
        <v>N/A</v>
      </c>
      <c r="H336" s="315" t="e">
        <f>VLOOKUP(A336,'Plantilla publicacion'!$A$3:$F$490,6,0)</f>
        <v>#N/A</v>
      </c>
      <c r="I336" s="315" t="e">
        <f>VLOOKUP(F336,'Plantilla publicacion'!$A$3:$N$490,14,0)</f>
        <v>#N/A</v>
      </c>
      <c r="J336" s="315" t="e">
        <f>VLOOKUP(F336,'Plantilla publicacion'!$A$3:$P$490,15,0)</f>
        <v>#N/A</v>
      </c>
      <c r="K336" s="315" t="str">
        <f>+'PAI 2025 GPS rempl2)'!J334</f>
        <v>N/A</v>
      </c>
      <c r="L336" s="315" t="str">
        <f>+'PAI 2025 GPS rempl2)'!K334</f>
        <v>N/A</v>
      </c>
      <c r="M336" s="315" t="str">
        <f>+'PAI 2025 GPS rempl2)'!L334</f>
        <v>N/A</v>
      </c>
      <c r="N336" s="315" t="str">
        <f t="shared" si="56"/>
        <v>Política Fortalecimiento Organizacional y Simplificación de Procesos _DIMENSIÓN Gestión con Valores para Resultados</v>
      </c>
      <c r="O336" s="315" t="str">
        <f>IF(E336="Producto",VLOOKUP(F336,'Plantilla publicacion'!$A$3:$Q$490,16,0),"N/A")</f>
        <v>N/A</v>
      </c>
      <c r="P336" s="315" t="str">
        <f>+'PAI 2025 GPS rempl2)'!O334</f>
        <v>Elaborar el Informe de Sostenibilidad para la vigencia 2024 con el propósito de promover la comunicación y medición de la gestión de la Sostenibilidad (Informe de Sostenibilidad de la vigencia 2024)</v>
      </c>
      <c r="Q336" s="315">
        <f>+'PAI 2025 GPS rempl2)'!P334</f>
        <v>30</v>
      </c>
      <c r="R336" s="315">
        <f>+'PAI 2025 GPS rempl2)'!Q334</f>
        <v>1</v>
      </c>
      <c r="S336" s="315" t="str">
        <f>+'PAI 2025 GPS rempl2)'!R334</f>
        <v>Númerica</v>
      </c>
      <c r="T336" s="316" t="str">
        <f>+'PAI 2025 GPS rempl2)'!S334</f>
        <v># de informes elaborados / 1 Informes por elaborar</v>
      </c>
      <c r="U336" s="316">
        <f>+'PAI 2025 GPS rempl2)'!T334</f>
        <v>45736</v>
      </c>
      <c r="V336" s="315">
        <f>+'PAI 2025 GPS rempl2)'!U334</f>
        <v>45898</v>
      </c>
      <c r="W336" s="317" t="str">
        <f>+'PAI 2025 GPS rempl2)'!V334</f>
        <v>100-SECRETARIA GENERAL</v>
      </c>
      <c r="XFD336" s="314"/>
    </row>
    <row r="337" spans="1:23 16384:16384" s="317" customFormat="1" ht="58.5" customHeight="1" x14ac:dyDescent="0.25">
      <c r="A337" s="196" t="s">
        <v>1401</v>
      </c>
      <c r="B337" s="314" t="e">
        <f>VLOOKUP(A337,'Dimensión 3-Gestión con Valor'!$B$10:$B$379,1,0)</f>
        <v>#N/A</v>
      </c>
      <c r="C337" s="315" t="str">
        <f>+'PAI 2025 GPS rempl2)'!B335</f>
        <v>100-SECRETARIA GENERAL</v>
      </c>
      <c r="D337" s="315">
        <f>+'PAI 2025 GPS rempl2)'!C335</f>
        <v>2</v>
      </c>
      <c r="E337" s="315" t="str">
        <f>+'PAI 2025 GPS rempl2)'!D335</f>
        <v>Actividad propia Eliminada</v>
      </c>
      <c r="F337" s="315" t="str">
        <f>+'PAI 2025 GPS rempl2)'!E335</f>
        <v>100.4.5</v>
      </c>
      <c r="G337" s="315" t="str">
        <f>+'PAI 2025 GPS rempl2)'!F335</f>
        <v>N/A</v>
      </c>
      <c r="H337" s="315" t="e">
        <f>VLOOKUP(A337,'Plantilla publicacion'!$A$3:$F$490,6,0)</f>
        <v>#N/A</v>
      </c>
      <c r="I337" s="315" t="e">
        <f>VLOOKUP(F337,'Plantilla publicacion'!$A$3:$N$490,14,0)</f>
        <v>#N/A</v>
      </c>
      <c r="J337" s="315" t="e">
        <f>VLOOKUP(F337,'Plantilla publicacion'!$A$3:$P$490,15,0)</f>
        <v>#N/A</v>
      </c>
      <c r="K337" s="315" t="str">
        <f>+'PAI 2025 GPS rempl2)'!J335</f>
        <v>N/A</v>
      </c>
      <c r="L337" s="315" t="str">
        <f>+'PAI 2025 GPS rempl2)'!K335</f>
        <v>N/A</v>
      </c>
      <c r="M337" s="315" t="str">
        <f>+'PAI 2025 GPS rempl2)'!L335</f>
        <v>N/A</v>
      </c>
      <c r="N337" s="315" t="str">
        <f t="shared" si="56"/>
        <v>Política Fortalecimiento Organizacional y Simplificación de Procesos _DIMENSIÓN Gestión con Valores para Resultados</v>
      </c>
      <c r="O337" s="315" t="str">
        <f>IF(E337="Producto",VLOOKUP(F337,'Plantilla publicacion'!$A$3:$Q$490,16,0),"N/A")</f>
        <v>N/A</v>
      </c>
      <c r="P337" s="315" t="str">
        <f>+'PAI 2025 GPS rempl2)'!O335</f>
        <v>Elaborar una guía que brinde herramientas para integrar los Objetivos de Desarrollo Sostenible (ODS) en la gestión y misionalidad de la SIC.  (Guía de incorporación de los ODS y alineación de la agenda 2030 a misionalidad y gestión de la SIC)</v>
      </c>
      <c r="Q337" s="315">
        <f>+'PAI 2025 GPS rempl2)'!P335</f>
        <v>20</v>
      </c>
      <c r="R337" s="315">
        <f>+'PAI 2025 GPS rempl2)'!Q335</f>
        <v>1</v>
      </c>
      <c r="S337" s="315" t="str">
        <f>+'PAI 2025 GPS rempl2)'!R335</f>
        <v>Númerica</v>
      </c>
      <c r="T337" s="315" t="str">
        <f>+'PAI 2025 GPS rempl2)'!S335</f>
        <v># de guías elaboradas / 1 guías previstas para elaborar</v>
      </c>
      <c r="U337" s="316">
        <f>+'PAI 2025 GPS rempl2)'!T335</f>
        <v>45832</v>
      </c>
      <c r="V337" s="316">
        <f>+'PAI 2025 GPS rempl2)'!U335</f>
        <v>46010</v>
      </c>
      <c r="W337" s="315" t="str">
        <f>+'PAI 2025 GPS rempl2)'!V335</f>
        <v>100-SECRETARIA GENERAL</v>
      </c>
    </row>
    <row r="338" spans="1:23 16384:16384" ht="58.5" customHeight="1" x14ac:dyDescent="0.25">
      <c r="A338" s="196" t="s">
        <v>991</v>
      </c>
      <c r="B338" s="186" t="str">
        <f>VLOOKUP(A338,'Dimensión 3-Gestión con Valor'!$B$10:$B$379,1,0)</f>
        <v>2000.1</v>
      </c>
      <c r="C338" s="184" t="str">
        <f>+'PAI 2025 GPS rempl2)'!B336</f>
        <v>2000-DESPACHO DEL SUPERINTENDENTE DELEGADO PARA LA PROPIEDAD INDUSTRIAL</v>
      </c>
      <c r="D338" s="184">
        <f>+'PAI 2025 GPS rempl2)'!C336</f>
        <v>1</v>
      </c>
      <c r="E338" s="184" t="str">
        <f>+'PAI 2025 GPS rempl2)'!D336</f>
        <v>Producto</v>
      </c>
      <c r="F338" s="184" t="str">
        <f>+'PAI 2025 GPS rempl2)'!E336</f>
        <v>2000.1</v>
      </c>
      <c r="G338" s="184" t="str">
        <f>+'PAI 2025 GPS rempl2)'!F336</f>
        <v>Operativo SI</v>
      </c>
      <c r="H338" s="184" t="str">
        <f>VLOOKUP(A338,'Plantilla publicacion'!$A$3:$F$490,6,0)</f>
        <v>81-Mejorar la oportunidad en la atención de trámites y servicios.</v>
      </c>
      <c r="I338" s="184" t="str">
        <f>VLOOKUP(F338,'Plantilla publicacion'!$A$3:$N$490,14,0)</f>
        <v>138-Avance promedio de cumplimiento de productos asociados a mejorar la oportunidad en la atención de trámites y servicios.</v>
      </c>
      <c r="J338" s="184" t="str">
        <f>VLOOKUP(F338,'Plantilla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38" s="184" t="str">
        <f>+'PAI 2025 GPS rempl2)'!J336</f>
        <v xml:space="preserve">PND - 5-31-5-b- Convergencia regional - Entidades públicas territoriales y nacionales fortalecidas </v>
      </c>
      <c r="L338" s="184" t="str">
        <f>+'PAI 2025 GPS rempl2)'!K336</f>
        <v>No</v>
      </c>
      <c r="M338" s="184" t="str">
        <f>+'PAI 2025 GPS rempl2)'!L336</f>
        <v>C-3503-0200-0014-20309b</v>
      </c>
      <c r="N338" s="184" t="str">
        <f>VLOOKUP(A338,'Plantilla publicacion'!$A$2:$E$491,5,0)</f>
        <v>Política Servicio al Ciudadano_DIMENSIÓN Gestión con Valores para Resultados</v>
      </c>
      <c r="O338" s="184">
        <f>IF(E338="Producto",VLOOKUP(F338,'Plantilla publicacion'!$A$3:$Q$490,16,0),"N/A")</f>
        <v>0</v>
      </c>
      <c r="P338" s="184" t="str">
        <f>+'PAI 2025 GPS rempl2)'!O336</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Q338" s="184">
        <f>+'PAI 2025 GPS rempl2)'!P336</f>
        <v>50</v>
      </c>
      <c r="R338" s="184">
        <f>+'PAI 2025 GPS rempl2)'!Q336</f>
        <v>60</v>
      </c>
      <c r="S338" s="184" t="str">
        <f>+'PAI 2025 GPS rempl2)'!R336</f>
        <v>Porcentual</v>
      </c>
      <c r="T338" s="184" t="str">
        <f>+'PAI 2025 GPS rempl2)'!S336</f>
        <v>% de Recursos decididos / 60% de Recursos por decidir</v>
      </c>
      <c r="U338" s="185">
        <f>+'PAI 2025 GPS rempl2)'!T336</f>
        <v>45659</v>
      </c>
      <c r="V338" s="185">
        <f>+'PAI 2025 GPS rempl2)'!U336</f>
        <v>46022</v>
      </c>
      <c r="W338" s="184" t="str">
        <f>+'PAI 2025 GPS rempl2)'!V336</f>
        <v>2000-DESPACHO DEL SUPERINTENDENTE DELEGADO PARA LA PROPIEDAD INDUSTRIAL</v>
      </c>
    </row>
    <row r="339" spans="1:23 16384:16384" s="317" customFormat="1" ht="58.5" customHeight="1" x14ac:dyDescent="0.25">
      <c r="A339" s="196" t="s">
        <v>993</v>
      </c>
      <c r="B339" s="314" t="str">
        <f>VLOOKUP(A339,'Dimensión 3-Gestión con Valor'!$B$10:$B$379,1,0)</f>
        <v>2000.1.1</v>
      </c>
      <c r="C339" s="315" t="str">
        <f>+'PAI 2025 GPS rempl2)'!B337</f>
        <v>2000-DESPACHO DEL SUPERINTENDENTE DELEGADO PARA LA PROPIEDAD INDUSTRIAL</v>
      </c>
      <c r="D339" s="315">
        <f>+'PAI 2025 GPS rempl2)'!C337</f>
        <v>1</v>
      </c>
      <c r="E339" s="315" t="str">
        <f>+'PAI 2025 GPS rempl2)'!D337</f>
        <v>Actividad propia</v>
      </c>
      <c r="F339" s="315" t="str">
        <f>+'PAI 2025 GPS rempl2)'!E337</f>
        <v>2000.1.1</v>
      </c>
      <c r="G339" s="315" t="str">
        <f>+'PAI 2025 GPS rempl2)'!F337</f>
        <v>N/A</v>
      </c>
      <c r="H339" s="315">
        <f>VLOOKUP(A339,'Plantilla publicacion'!$A$3:$F$490,6,0)</f>
        <v>0</v>
      </c>
      <c r="I339" s="315">
        <f>VLOOKUP(F339,'Plantilla publicacion'!$A$3:$N$490,14,0)</f>
        <v>0</v>
      </c>
      <c r="J339" s="315">
        <f>VLOOKUP(F339,'Plantilla publicacion'!$A$3:$P$490,15,0)</f>
        <v>0</v>
      </c>
      <c r="K339" s="315" t="str">
        <f>+'PAI 2025 GPS rempl2)'!J337</f>
        <v>N/A</v>
      </c>
      <c r="L339" s="315" t="str">
        <f>+'PAI 2025 GPS rempl2)'!K337</f>
        <v>N/A</v>
      </c>
      <c r="M339" s="315" t="str">
        <f>+'PAI 2025 GPS rempl2)'!L337</f>
        <v>N/A</v>
      </c>
      <c r="N339" s="315" t="str">
        <f>+N338</f>
        <v>Política Servicio al Ciudadano_DIMENSIÓN Gestión con Valores para Resultados</v>
      </c>
      <c r="O339" s="315" t="str">
        <f>IF(E339="Producto",VLOOKUP(F339,'Plantilla publicacion'!$A$3:$Q$490,16,0),"N/A")</f>
        <v>N/A</v>
      </c>
      <c r="P339" s="315" t="str">
        <f>+'PAI 2025 GPS rempl2)'!O337</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Q339" s="315">
        <f>+'PAI 2025 GPS rempl2)'!P337</f>
        <v>100</v>
      </c>
      <c r="R339" s="315">
        <f>+'PAI 2025 GPS rempl2)'!Q337</f>
        <v>60</v>
      </c>
      <c r="S339" s="315" t="str">
        <f>+'PAI 2025 GPS rempl2)'!R337</f>
        <v>Porcentual</v>
      </c>
      <c r="T339" s="315" t="str">
        <f>+'PAI 2025 GPS rempl2)'!S337</f>
        <v>% de Recursos decididos / 60% de Recursos por decidir</v>
      </c>
      <c r="U339" s="316">
        <f>+'PAI 2025 GPS rempl2)'!T337</f>
        <v>45659</v>
      </c>
      <c r="V339" s="316">
        <f>+'PAI 2025 GPS rempl2)'!U337</f>
        <v>46022</v>
      </c>
      <c r="W339" s="315" t="str">
        <f>+'PAI 2025 GPS rempl2)'!V337</f>
        <v>2000-DESPACHO DEL SUPERINTENDENTE DELEGADO PARA LA PROPIEDAD INDUSTRIAL</v>
      </c>
    </row>
    <row r="340" spans="1:23 16384:16384" ht="58.5" customHeight="1" x14ac:dyDescent="0.25">
      <c r="A340" s="196" t="s">
        <v>994</v>
      </c>
      <c r="B340" s="186" t="str">
        <f>VLOOKUP(A340,'Dimensión 3-Gestión con Valor'!$B$10:$B$379,1,0)</f>
        <v>2000.2</v>
      </c>
      <c r="C340" s="184" t="str">
        <f>+'PAI 2025 GPS rempl2)'!B338</f>
        <v>2000-DESPACHO DEL SUPERINTENDENTE DELEGADO PARA LA PROPIEDAD INDUSTRIAL</v>
      </c>
      <c r="D340" s="184">
        <f>+'PAI 2025 GPS rempl2)'!C338</f>
        <v>1</v>
      </c>
      <c r="E340" s="184" t="str">
        <f>+'PAI 2025 GPS rempl2)'!D338</f>
        <v>Producto</v>
      </c>
      <c r="F340" s="184" t="str">
        <f>+'PAI 2025 GPS rempl2)'!E338</f>
        <v>2000.2</v>
      </c>
      <c r="G340" s="184" t="str">
        <f>+'PAI 2025 GPS rempl2)'!F338</f>
        <v>N/A</v>
      </c>
      <c r="H340" s="184" t="str">
        <f>VLOOKUP(A340,'Plantilla publicacion'!$A$3:$F$490,6,0)</f>
        <v>56-Fortalecer la gestión de la información, el conocimiento y la innovación para optimizar la capacidad institucional</v>
      </c>
      <c r="I340" s="184" t="str">
        <f>VLOOKUP(F340,'Plantilla publicacion'!$A$3:$N$490,14,0)</f>
        <v>102-Cumplimiento de productos del PAI asociados a Fortalecer la gestión de la información, el conocimiento y la innovación para optimizar la capacidad institucional</v>
      </c>
      <c r="J340" s="184" t="str">
        <f>VLOOKUP(F340,'Plantilla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40" s="184" t="str">
        <f>+'PAI 2025 GPS rempl2)'!J338</f>
        <v xml:space="preserve">PND - 5-31-5-b- Convergencia regional - Entidades públicas territoriales y nacionales fortalecidas </v>
      </c>
      <c r="L340" s="184" t="str">
        <f>+'PAI 2025 GPS rempl2)'!K338</f>
        <v>Si</v>
      </c>
      <c r="M340" s="184" t="str">
        <f>+'PAI 2025 GPS rempl2)'!L338</f>
        <v>N/A</v>
      </c>
      <c r="N340" s="184" t="str">
        <f>VLOOKUP(A340,'Plantilla publicacion'!$A$2:$E$491,5,0)</f>
        <v>Política Servicio al Ciudadano_DIMENSIÓN Gestión con Valores para Resultados</v>
      </c>
      <c r="O340" s="184">
        <f>IF(E340="Producto",VLOOKUP(F340,'Plantilla publicacion'!$A$3:$Q$490,16,0),"N/A")</f>
        <v>0</v>
      </c>
      <c r="P340" s="184" t="str">
        <f>+'PAI 2025 GPS rempl2)'!O338</f>
        <v>Protocolo para la promoción, sensibilización y orientación al ciudadano en temas de Propiedad Industrial, mediante comunicación clara, oportuna y veraz, socializado (Acta de socialización firmada)</v>
      </c>
      <c r="Q340" s="184">
        <f>+'PAI 2025 GPS rempl2)'!P338</f>
        <v>10</v>
      </c>
      <c r="R340" s="184">
        <f>+'PAI 2025 GPS rempl2)'!Q338</f>
        <v>1</v>
      </c>
      <c r="S340" s="184" t="str">
        <f>+'PAI 2025 GPS rempl2)'!R338</f>
        <v>Númerica</v>
      </c>
      <c r="T340" s="184" t="str">
        <f>+'PAI 2025 GPS rempl2)'!S338</f>
        <v># de Protocolos socializados / 1 Protocolo por socializar</v>
      </c>
      <c r="U340" s="185">
        <f>+'PAI 2025 GPS rempl2)'!T338</f>
        <v>45719</v>
      </c>
      <c r="V340" s="185">
        <f>+'PAI 2025 GPS rempl2)'!U338</f>
        <v>45961</v>
      </c>
      <c r="W340" s="184" t="str">
        <f>+'PAI 2025 GPS rempl2)'!V338</f>
        <v>2000-DESPACHO DEL SUPERINTENDENTE DELEGADO PARA LA PROPIEDAD INDUSTRIAL;
2023-GRUPO DE TRABAJO DE CENTRO DE INFORMACIÓN TECNOLÓGICA Y APOYO A LA GESTIÓN DE PROPIEDAD LA INDUSTRIAL</v>
      </c>
    </row>
    <row r="341" spans="1:23 16384:16384" s="317" customFormat="1" ht="58.5" customHeight="1" x14ac:dyDescent="0.25">
      <c r="A341" s="314" t="s">
        <v>997</v>
      </c>
      <c r="B341" s="315" t="str">
        <f>VLOOKUP(A341,'Dimensión 3-Gestión con Valor'!$B$10:$B$379,1,0)</f>
        <v>2000.2.1</v>
      </c>
      <c r="C341" s="315" t="str">
        <f>+'PAI 2025 GPS rempl2)'!B339</f>
        <v>2000-DESPACHO DEL SUPERINTENDENTE DELEGADO PARA LA PROPIEDAD INDUSTRIAL</v>
      </c>
      <c r="D341" s="315">
        <f>+'PAI 2025 GPS rempl2)'!C339</f>
        <v>1</v>
      </c>
      <c r="E341" s="315" t="str">
        <f>+'PAI 2025 GPS rempl2)'!D339</f>
        <v>Actividad sin participación</v>
      </c>
      <c r="F341" s="315" t="str">
        <f>+'PAI 2025 GPS rempl2)'!E339</f>
        <v>2000.2.1</v>
      </c>
      <c r="G341" s="315" t="str">
        <f>+'PAI 2025 GPS rempl2)'!F339</f>
        <v>N/A</v>
      </c>
      <c r="H341" s="315">
        <f>VLOOKUP(A341,'Plantilla publicacion'!$A$3:$F$490,6,0)</f>
        <v>0</v>
      </c>
      <c r="I341" s="315">
        <f>VLOOKUP(F341,'Plantilla publicacion'!$A$3:$N$490,14,0)</f>
        <v>0</v>
      </c>
      <c r="J341" s="315">
        <f>VLOOKUP(F341,'Plantilla publicacion'!$A$3:$P$490,15,0)</f>
        <v>0</v>
      </c>
      <c r="K341" s="315" t="str">
        <f>+'PAI 2025 GPS rempl2)'!J339</f>
        <v>N/A</v>
      </c>
      <c r="L341" s="315" t="str">
        <f>+'PAI 2025 GPS rempl2)'!K339</f>
        <v>N/A</v>
      </c>
      <c r="M341" s="315" t="str">
        <f>+'PAI 2025 GPS rempl2)'!L339</f>
        <v>N/A</v>
      </c>
      <c r="N341" s="315" t="str">
        <f t="shared" ref="N341:N344" si="57">+N340</f>
        <v>Política Servicio al Ciudadano_DIMENSIÓN Gestión con Valores para Resultados</v>
      </c>
      <c r="O341" s="315" t="str">
        <f>IF(E341="Producto",VLOOKUP(F341,'Plantilla publicacion'!$A$3:$Q$490,16,0),"N/A")</f>
        <v>N/A</v>
      </c>
      <c r="P341" s="315" t="str">
        <f>+'PAI 2025 GPS rempl2)'!O339</f>
        <v>Definir la estructura y contenido del protocolo (Estructura y contenido del Protocolo definida)</v>
      </c>
      <c r="Q341" s="315">
        <f>+'PAI 2025 GPS rempl2)'!P339</f>
        <v>0</v>
      </c>
      <c r="R341" s="315">
        <f>+'PAI 2025 GPS rempl2)'!Q339</f>
        <v>1</v>
      </c>
      <c r="S341" s="315" t="str">
        <f>+'PAI 2025 GPS rempl2)'!R339</f>
        <v>Númerica</v>
      </c>
      <c r="T341" s="316" t="str">
        <f>+'PAI 2025 GPS rempl2)'!S339</f>
        <v># de Estructuras y contenidos definidos / 1 Estructura y contenido por definir</v>
      </c>
      <c r="U341" s="316">
        <f>+'PAI 2025 GPS rempl2)'!T339</f>
        <v>45719</v>
      </c>
      <c r="V341" s="315">
        <f>+'PAI 2025 GPS rempl2)'!U339</f>
        <v>45747</v>
      </c>
      <c r="W341" s="317" t="str">
        <f>+'PAI 2025 GPS rempl2)'!V339</f>
        <v>2023-GRUPO DE TRABAJO DE CENTRO DE INFORMACIÓN TECNOLÓGICA Y APOYO A LA GESTIÓN DE PROPIEDAD LA INDUSTRIAL</v>
      </c>
      <c r="XFD341" s="314"/>
    </row>
    <row r="342" spans="1:23 16384:16384" s="317" customFormat="1" ht="58.5" customHeight="1" x14ac:dyDescent="0.25">
      <c r="A342" s="196" t="s">
        <v>999</v>
      </c>
      <c r="B342" s="314" t="str">
        <f>VLOOKUP(A342,'Dimensión 3-Gestión con Valor'!$B$10:$B$379,1,0)</f>
        <v>2000.2.2</v>
      </c>
      <c r="C342" s="315" t="str">
        <f>+'PAI 2025 GPS rempl2)'!B340</f>
        <v>2000-DESPACHO DEL SUPERINTENDENTE DELEGADO PARA LA PROPIEDAD INDUSTRIAL</v>
      </c>
      <c r="D342" s="315">
        <f>+'PAI 2025 GPS rempl2)'!C340</f>
        <v>1</v>
      </c>
      <c r="E342" s="315" t="str">
        <f>+'PAI 2025 GPS rempl2)'!D340</f>
        <v>Actividad propia</v>
      </c>
      <c r="F342" s="315" t="str">
        <f>+'PAI 2025 GPS rempl2)'!E340</f>
        <v>2000.2.2</v>
      </c>
      <c r="G342" s="315" t="str">
        <f>+'PAI 2025 GPS rempl2)'!F340</f>
        <v>N/A</v>
      </c>
      <c r="H342" s="315">
        <f>VLOOKUP(A342,'Plantilla publicacion'!$A$3:$F$490,6,0)</f>
        <v>0</v>
      </c>
      <c r="I342" s="315">
        <f>VLOOKUP(F342,'Plantilla publicacion'!$A$3:$N$490,14,0)</f>
        <v>0</v>
      </c>
      <c r="J342" s="315">
        <f>VLOOKUP(F342,'Plantilla publicacion'!$A$3:$P$490,15,0)</f>
        <v>0</v>
      </c>
      <c r="K342" s="315" t="str">
        <f>+'PAI 2025 GPS rempl2)'!J340</f>
        <v>N/A</v>
      </c>
      <c r="L342" s="315" t="str">
        <f>+'PAI 2025 GPS rempl2)'!K340</f>
        <v>N/A</v>
      </c>
      <c r="M342" s="315" t="str">
        <f>+'PAI 2025 GPS rempl2)'!L340</f>
        <v>N/A</v>
      </c>
      <c r="N342" s="315" t="str">
        <f t="shared" si="57"/>
        <v>Política Servicio al Ciudadano_DIMENSIÓN Gestión con Valores para Resultados</v>
      </c>
      <c r="O342" s="315" t="str">
        <f>IF(E342="Producto",VLOOKUP(F342,'Plantilla publicacion'!$A$3:$Q$490,16,0),"N/A")</f>
        <v>N/A</v>
      </c>
      <c r="P342" s="315" t="str">
        <f>+'PAI 2025 GPS rempl2)'!O340</f>
        <v>Definir los lineamientos para la promoción,  sensibilización y orientación en temas de Propiedad Industrial que se desarrollarán en el protocolo (Lineamientos para la promoción definidos)</v>
      </c>
      <c r="Q342" s="315">
        <f>+'PAI 2025 GPS rempl2)'!P340</f>
        <v>50</v>
      </c>
      <c r="R342" s="315">
        <f>+'PAI 2025 GPS rempl2)'!Q340</f>
        <v>1</v>
      </c>
      <c r="S342" s="315" t="str">
        <f>+'PAI 2025 GPS rempl2)'!R340</f>
        <v>Númerica</v>
      </c>
      <c r="T342" s="315" t="str">
        <f>+'PAI 2025 GPS rempl2)'!S340</f>
        <v># de Lineamientos definidos / 1 Lineamientos por definir</v>
      </c>
      <c r="U342" s="316">
        <f>+'PAI 2025 GPS rempl2)'!T340</f>
        <v>45748</v>
      </c>
      <c r="V342" s="316">
        <f>+'PAI 2025 GPS rempl2)'!U340</f>
        <v>45807</v>
      </c>
      <c r="W342" s="315" t="str">
        <f>+'PAI 2025 GPS rempl2)'!V340</f>
        <v>2000-DESPACHO DEL SUPERINTENDENTE DELEGADO PARA LA PROPIEDAD INDUSTRIAL;
2023-GRUPO DE TRABAJO DE CENTRO DE INFORMACIÓN TECNOLÓGICA Y APOYO A LA GESTIÓN DE PROPIEDAD LA INDUSTRIAL</v>
      </c>
    </row>
    <row r="343" spans="1:23 16384:16384" s="317" customFormat="1" ht="58.5" customHeight="1" x14ac:dyDescent="0.25">
      <c r="A343" s="196" t="s">
        <v>1001</v>
      </c>
      <c r="B343" s="314" t="str">
        <f>VLOOKUP(A343,'Dimensión 3-Gestión con Valor'!$B$10:$B$379,1,0)</f>
        <v>2000.2.3</v>
      </c>
      <c r="C343" s="315" t="str">
        <f>+'PAI 2025 GPS rempl2)'!B341</f>
        <v>2000-DESPACHO DEL SUPERINTENDENTE DELEGADO PARA LA PROPIEDAD INDUSTRIAL</v>
      </c>
      <c r="D343" s="315">
        <f>+'PAI 2025 GPS rempl2)'!C341</f>
        <v>1</v>
      </c>
      <c r="E343" s="315" t="str">
        <f>+'PAI 2025 GPS rempl2)'!D341</f>
        <v>Actividad sin participación</v>
      </c>
      <c r="F343" s="315" t="str">
        <f>+'PAI 2025 GPS rempl2)'!E341</f>
        <v>2000.2.3</v>
      </c>
      <c r="G343" s="315" t="str">
        <f>+'PAI 2025 GPS rempl2)'!F341</f>
        <v>N/A</v>
      </c>
      <c r="H343" s="315">
        <f>VLOOKUP(A343,'Plantilla publicacion'!$A$3:$F$490,6,0)</f>
        <v>0</v>
      </c>
      <c r="I343" s="315">
        <f>VLOOKUP(F343,'Plantilla publicacion'!$A$3:$N$490,14,0)</f>
        <v>0</v>
      </c>
      <c r="J343" s="315">
        <f>VLOOKUP(F343,'Plantilla publicacion'!$A$3:$P$490,15,0)</f>
        <v>0</v>
      </c>
      <c r="K343" s="315" t="str">
        <f>+'PAI 2025 GPS rempl2)'!J341</f>
        <v>N/A</v>
      </c>
      <c r="L343" s="315" t="str">
        <f>+'PAI 2025 GPS rempl2)'!K341</f>
        <v>N/A</v>
      </c>
      <c r="M343" s="315" t="str">
        <f>+'PAI 2025 GPS rempl2)'!L341</f>
        <v>N/A</v>
      </c>
      <c r="N343" s="315" t="str">
        <f t="shared" si="57"/>
        <v>Política Servicio al Ciudadano_DIMENSIÓN Gestión con Valores para Resultados</v>
      </c>
      <c r="O343" s="315" t="str">
        <f>IF(E343="Producto",VLOOKUP(F343,'Plantilla publicacion'!$A$3:$Q$490,16,0),"N/A")</f>
        <v>N/A</v>
      </c>
      <c r="P343" s="315" t="str">
        <f>+'PAI 2025 GPS rempl2)'!O341</f>
        <v>Elaborar el protocolo para la promoción,  sensibilización y orientación en temas de Propiedad Industrial (Protocolo elaborado)</v>
      </c>
      <c r="Q343" s="315">
        <f>+'PAI 2025 GPS rempl2)'!P341</f>
        <v>0</v>
      </c>
      <c r="R343" s="315">
        <f>+'PAI 2025 GPS rempl2)'!Q341</f>
        <v>1</v>
      </c>
      <c r="S343" s="315" t="str">
        <f>+'PAI 2025 GPS rempl2)'!R341</f>
        <v>Númerica</v>
      </c>
      <c r="T343" s="315" t="str">
        <f>+'PAI 2025 GPS rempl2)'!S341</f>
        <v># de Protocolos elaborados / 1 Protocolo por elaborar</v>
      </c>
      <c r="U343" s="316">
        <f>+'PAI 2025 GPS rempl2)'!T341</f>
        <v>45811</v>
      </c>
      <c r="V343" s="316">
        <f>+'PAI 2025 GPS rempl2)'!U341</f>
        <v>45898</v>
      </c>
      <c r="W343" s="315" t="str">
        <f>+'PAI 2025 GPS rempl2)'!V341</f>
        <v>2023-GRUPO DE TRABAJO DE CENTRO DE INFORMACIÓN TECNOLÓGICA Y APOYO A LA GESTIÓN DE PROPIEDAD LA INDUSTRIAL</v>
      </c>
    </row>
    <row r="344" spans="1:23 16384:16384" s="317" customFormat="1" ht="58.5" customHeight="1" x14ac:dyDescent="0.25">
      <c r="A344" s="314" t="s">
        <v>1003</v>
      </c>
      <c r="B344" s="315" t="str">
        <f>VLOOKUP(A344,'Dimensión 3-Gestión con Valor'!$B$10:$B$379,1,0)</f>
        <v>2000.2.4</v>
      </c>
      <c r="C344" s="315" t="str">
        <f>+'PAI 2025 GPS rempl2)'!B342</f>
        <v>2000-DESPACHO DEL SUPERINTENDENTE DELEGADO PARA LA PROPIEDAD INDUSTRIAL</v>
      </c>
      <c r="D344" s="315">
        <f>+'PAI 2025 GPS rempl2)'!C342</f>
        <v>1</v>
      </c>
      <c r="E344" s="315" t="str">
        <f>+'PAI 2025 GPS rempl2)'!D342</f>
        <v>Actividad propia</v>
      </c>
      <c r="F344" s="315" t="str">
        <f>+'PAI 2025 GPS rempl2)'!E342</f>
        <v>2000.2.4</v>
      </c>
      <c r="G344" s="315" t="str">
        <f>+'PAI 2025 GPS rempl2)'!F342</f>
        <v>N/A</v>
      </c>
      <c r="H344" s="315">
        <f>VLOOKUP(A344,'Plantilla publicacion'!$A$3:$F$490,6,0)</f>
        <v>0</v>
      </c>
      <c r="I344" s="315">
        <f>VLOOKUP(F344,'Plantilla publicacion'!$A$3:$N$490,14,0)</f>
        <v>0</v>
      </c>
      <c r="J344" s="315">
        <f>VLOOKUP(F344,'Plantilla publicacion'!$A$3:$P$490,15,0)</f>
        <v>0</v>
      </c>
      <c r="K344" s="315" t="str">
        <f>+'PAI 2025 GPS rempl2)'!J342</f>
        <v>N/A</v>
      </c>
      <c r="L344" s="315" t="str">
        <f>+'PAI 2025 GPS rempl2)'!K342</f>
        <v>N/A</v>
      </c>
      <c r="M344" s="315" t="str">
        <f>+'PAI 2025 GPS rempl2)'!L342</f>
        <v>N/A</v>
      </c>
      <c r="N344" s="315" t="str">
        <f t="shared" si="57"/>
        <v>Política Servicio al Ciudadano_DIMENSIÓN Gestión con Valores para Resultados</v>
      </c>
      <c r="O344" s="315" t="str">
        <f>IF(E344="Producto",VLOOKUP(F344,'Plantilla publicacion'!$A$3:$Q$490,16,0),"N/A")</f>
        <v>N/A</v>
      </c>
      <c r="P344" s="315" t="str">
        <f>+'PAI 2025 GPS rempl2)'!O342</f>
        <v>Socializar a OSCAE y a la Red de Protección al Consumidor, el protocolo para la promoción,  sensibilización y orientación en temas de Propiedad Industrial (Acta de socialización firmada)</v>
      </c>
      <c r="Q344" s="315">
        <f>+'PAI 2025 GPS rempl2)'!P342</f>
        <v>50</v>
      </c>
      <c r="R344" s="315">
        <f>+'PAI 2025 GPS rempl2)'!Q342</f>
        <v>1</v>
      </c>
      <c r="S344" s="315" t="str">
        <f>+'PAI 2025 GPS rempl2)'!R342</f>
        <v>Númerica</v>
      </c>
      <c r="T344" s="316" t="str">
        <f>+'PAI 2025 GPS rempl2)'!S342</f>
        <v># de Protocolos socializados / 1 Protocolo por socializar</v>
      </c>
      <c r="U344" s="316">
        <f>+'PAI 2025 GPS rempl2)'!T342</f>
        <v>45901</v>
      </c>
      <c r="V344" s="315">
        <f>+'PAI 2025 GPS rempl2)'!U342</f>
        <v>45961</v>
      </c>
      <c r="W344" s="317" t="str">
        <f>+'PAI 2025 GPS rempl2)'!V342</f>
        <v>2000-DESPACHO DEL SUPERINTENDENTE DELEGADO PARA LA PROPIEDAD INDUSTRIAL;
2023-GRUPO DE TRABAJO DE CENTRO DE INFORMACIÓN TECNOLÓGICA Y APOYO A LA GESTIÓN DE PROPIEDAD LA INDUSTRIAL</v>
      </c>
      <c r="XFD344" s="314"/>
    </row>
    <row r="345" spans="1:23 16384:16384" ht="58.5" customHeight="1" x14ac:dyDescent="0.25">
      <c r="A345" s="196" t="s">
        <v>1004</v>
      </c>
      <c r="B345" s="186" t="str">
        <f>VLOOKUP(A345,'Dimensión 5 - Información y com'!$B$10:$B$35,1,0)</f>
        <v>2000.3</v>
      </c>
      <c r="C345" s="184" t="str">
        <f>+'PAI 2025 GPS rempl2)'!B343</f>
        <v>2000-DESPACHO DEL SUPERINTENDENTE DELEGADO PARA LA PROPIEDAD INDUSTRIAL</v>
      </c>
      <c r="D345" s="184">
        <f>+'PAI 2025 GPS rempl2)'!C343</f>
        <v>1</v>
      </c>
      <c r="E345" s="184" t="str">
        <f>+'PAI 2025 GPS rempl2)'!D343</f>
        <v>Producto</v>
      </c>
      <c r="F345" s="184" t="str">
        <f>+'PAI 2025 GPS rempl2)'!E343</f>
        <v>2000.3</v>
      </c>
      <c r="G345" s="184" t="str">
        <f>+'PAI 2025 GPS rempl2)'!F343</f>
        <v>Operativo</v>
      </c>
      <c r="H345" s="184" t="str">
        <f>VLOOKUP(A345,'Plantilla publicacion'!$A$3:$F$490,6,0)</f>
        <v>62-Fortalecer la infraestructura, uso y aprovechamiento de las tecnologías de la información, para optimizar la capacidad institucional</v>
      </c>
      <c r="I345" s="184" t="str">
        <f>VLOOKUP(F345,'Plantilla publicacion'!$A$3:$N$490,14,0)</f>
        <v>109-Cumplimiento de productos del PAI asociados a Fortalecer la infraestructura, uso y aprovechamiento de las tecnologías de la información, para optimizar la capacidad institucional</v>
      </c>
      <c r="J345" s="184" t="str">
        <f>VLOOKUP(F345,'Plantilla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5" s="184" t="str">
        <f>+'PAI 2025 GPS rempl2)'!J343</f>
        <v xml:space="preserve">PND - 5-31-5-d- Convergencia regional - Gobierno digital para la gente </v>
      </c>
      <c r="L345" s="184" t="str">
        <f>+'PAI 2025 GPS rempl2)'!K343</f>
        <v>Si</v>
      </c>
      <c r="M345" s="184" t="str">
        <f>+'PAI 2025 GPS rempl2)'!L343</f>
        <v>N/A</v>
      </c>
      <c r="N345" s="184" t="str">
        <f>VLOOKUP(A345,'Plantilla publicacion'!$A$2:$E$491,5,0)</f>
        <v>Política Gestión Documental _DIMENSIÓN Información y Comunicación</v>
      </c>
      <c r="O345" s="184">
        <f>IF(E345="Producto",VLOOKUP(F345,'Plantilla publicacion'!$A$3:$Q$490,16,0),"N/A")</f>
        <v>0</v>
      </c>
      <c r="P345" s="184" t="str">
        <f>+'PAI 2025 GPS rempl2)'!O343</f>
        <v>Solución, mapa de ruta y documentación inicial en materia procedimental para el manejo del expediente electrónico - Segunda fase de estructura de expediente electrónico, realizada  (Informe elaborado)</v>
      </c>
      <c r="Q345" s="184">
        <f>+'PAI 2025 GPS rempl2)'!P343</f>
        <v>10</v>
      </c>
      <c r="R345" s="184">
        <f>+'PAI 2025 GPS rempl2)'!Q343</f>
        <v>1</v>
      </c>
      <c r="S345" s="184" t="str">
        <f>+'PAI 2025 GPS rempl2)'!R343</f>
        <v>Númerica</v>
      </c>
      <c r="T345" s="184" t="str">
        <f>+'PAI 2025 GPS rempl2)'!S343</f>
        <v># de soluciones realizadas / 1 Solución por realizar</v>
      </c>
      <c r="U345" s="185">
        <f>+'PAI 2025 GPS rempl2)'!T343</f>
        <v>45691</v>
      </c>
      <c r="V345" s="185">
        <f>+'PAI 2025 GPS rempl2)'!U343</f>
        <v>45989</v>
      </c>
      <c r="W345" s="184" t="str">
        <f>+'PAI 2025 GPS rempl2)'!V343</f>
        <v>141-GRUPO DE TRABAJO DE GESTIÓN DOCUMENTAL Y ARCHIVO;
20-OFICINA DE TECNOLOGÍA E INFORMÁTICA;
2000-DESPACHO DEL SUPERINTENDENTE DELEGADO PARA LA PROPIEDAD INDUSTRIAL;
2020-DIRECCIÓN DE NUEVAS CREACIONES;
30-OFICINA ASESORA DE PLANEACIÓN</v>
      </c>
    </row>
    <row r="346" spans="1:23 16384:16384" s="317" customFormat="1" ht="58.5" customHeight="1" x14ac:dyDescent="0.25">
      <c r="A346" s="196" t="s">
        <v>1008</v>
      </c>
      <c r="B346" s="314" t="str">
        <f>VLOOKUP(A346,'Dimensión 5 - Información y com'!$B$10:$B$35,1,0)</f>
        <v>2000.3.1</v>
      </c>
      <c r="C346" s="315" t="str">
        <f>+'PAI 2025 GPS rempl2)'!B344</f>
        <v>2000-DESPACHO DEL SUPERINTENDENTE DELEGADO PARA LA PROPIEDAD INDUSTRIAL</v>
      </c>
      <c r="D346" s="315">
        <f>+'PAI 2025 GPS rempl2)'!C344</f>
        <v>1</v>
      </c>
      <c r="E346" s="315" t="str">
        <f>+'PAI 2025 GPS rempl2)'!D344</f>
        <v>Actividad propia</v>
      </c>
      <c r="F346" s="315" t="str">
        <f>+'PAI 2025 GPS rempl2)'!E344</f>
        <v>2000.3.1</v>
      </c>
      <c r="G346" s="315" t="str">
        <f>+'PAI 2025 GPS rempl2)'!F344</f>
        <v>N/A</v>
      </c>
      <c r="H346" s="315">
        <f>VLOOKUP(A346,'Plantilla publicacion'!$A$3:$F$490,6,0)</f>
        <v>0</v>
      </c>
      <c r="I346" s="315">
        <f>VLOOKUP(F346,'Plantilla publicacion'!$A$3:$N$490,14,0)</f>
        <v>0</v>
      </c>
      <c r="J346" s="315">
        <f>VLOOKUP(F346,'Plantilla publicacion'!$A$3:$P$490,15,0)</f>
        <v>0</v>
      </c>
      <c r="K346" s="315" t="str">
        <f>+'PAI 2025 GPS rempl2)'!J344</f>
        <v>N/A</v>
      </c>
      <c r="L346" s="315" t="str">
        <f>+'PAI 2025 GPS rempl2)'!K344</f>
        <v>N/A</v>
      </c>
      <c r="M346" s="315" t="str">
        <f>+'PAI 2025 GPS rempl2)'!L344</f>
        <v>N/A</v>
      </c>
      <c r="N346" s="315" t="str">
        <f t="shared" ref="N346:N348" si="58">+N345</f>
        <v>Política Gestión Documental _DIMENSIÓN Información y Comunicación</v>
      </c>
      <c r="O346" s="315" t="str">
        <f>IF(E346="Producto",VLOOKUP(F346,'Plantilla publicacion'!$A$3:$Q$490,16,0),"N/A")</f>
        <v>N/A</v>
      </c>
      <c r="P346" s="315" t="str">
        <f>+'PAI 2025 GPS rempl2)'!O344</f>
        <v>Establecer cronograma para identificar el plan de trabajo a desarrollar (Cronograma establecido)</v>
      </c>
      <c r="Q346" s="315">
        <f>+'PAI 2025 GPS rempl2)'!P344</f>
        <v>10</v>
      </c>
      <c r="R346" s="315">
        <f>+'PAI 2025 GPS rempl2)'!Q344</f>
        <v>1</v>
      </c>
      <c r="S346" s="315" t="str">
        <f>+'PAI 2025 GPS rempl2)'!R344</f>
        <v>Númerica</v>
      </c>
      <c r="T346" s="315" t="str">
        <f>+'PAI 2025 GPS rempl2)'!S344</f>
        <v># de cronogramas establecidos / 1 Cronograma por establecer</v>
      </c>
      <c r="U346" s="316">
        <f>+'PAI 2025 GPS rempl2)'!T344</f>
        <v>45691</v>
      </c>
      <c r="V346" s="316">
        <f>+'PAI 2025 GPS rempl2)'!U344</f>
        <v>45716</v>
      </c>
      <c r="W346" s="315" t="str">
        <f>+'PAI 2025 GPS rempl2)'!V344</f>
        <v>141-GRUPO DE TRABAJO DE GESTIÓN DOCUMENTAL Y ARCHIVO;
20-OFICINA DE TECNOLOGÍA E INFORMÁTICA;
2000-DESPACHO DEL SUPERINTENDENTE DELEGADO PARA LA PROPIEDAD INDUSTRIAL;
2020-DIRECCIÓN DE NUEVAS CREACIONES;
30-OFICINA ASESORA DE PLANEACIÓN</v>
      </c>
    </row>
    <row r="347" spans="1:23 16384:16384" s="317" customFormat="1" ht="58.5" customHeight="1" x14ac:dyDescent="0.25">
      <c r="A347" s="196" t="s">
        <v>1010</v>
      </c>
      <c r="B347" s="314" t="str">
        <f>VLOOKUP(A347,'Dimensión 5 - Información y com'!$B$10:$B$35,1,0)</f>
        <v>2000.3.2</v>
      </c>
      <c r="C347" s="315" t="str">
        <f>+'PAI 2025 GPS rempl2)'!B345</f>
        <v>2000-DESPACHO DEL SUPERINTENDENTE DELEGADO PARA LA PROPIEDAD INDUSTRIAL</v>
      </c>
      <c r="D347" s="315">
        <f>+'PAI 2025 GPS rempl2)'!C345</f>
        <v>1</v>
      </c>
      <c r="E347" s="315" t="str">
        <f>+'PAI 2025 GPS rempl2)'!D345</f>
        <v>Actividad propia</v>
      </c>
      <c r="F347" s="315" t="str">
        <f>+'PAI 2025 GPS rempl2)'!E345</f>
        <v>2000.3.2</v>
      </c>
      <c r="G347" s="315" t="str">
        <f>+'PAI 2025 GPS rempl2)'!F345</f>
        <v>N/A</v>
      </c>
      <c r="H347" s="315">
        <f>VLOOKUP(A347,'Plantilla publicacion'!$A$3:$F$490,6,0)</f>
        <v>0</v>
      </c>
      <c r="I347" s="315">
        <f>VLOOKUP(F347,'Plantilla publicacion'!$A$3:$N$490,14,0)</f>
        <v>0</v>
      </c>
      <c r="J347" s="315">
        <f>VLOOKUP(F347,'Plantilla publicacion'!$A$3:$P$490,15,0)</f>
        <v>0</v>
      </c>
      <c r="K347" s="315" t="str">
        <f>+'PAI 2025 GPS rempl2)'!J345</f>
        <v>N/A</v>
      </c>
      <c r="L347" s="315" t="str">
        <f>+'PAI 2025 GPS rempl2)'!K345</f>
        <v>N/A</v>
      </c>
      <c r="M347" s="315" t="str">
        <f>+'PAI 2025 GPS rempl2)'!L345</f>
        <v>N/A</v>
      </c>
      <c r="N347" s="315" t="str">
        <f t="shared" si="58"/>
        <v>Política Gestión Documental _DIMENSIÓN Información y Comunicación</v>
      </c>
      <c r="O347" s="315" t="str">
        <f>IF(E347="Producto",VLOOKUP(F347,'Plantilla publicacion'!$A$3:$Q$490,16,0),"N/A")</f>
        <v>N/A</v>
      </c>
      <c r="P347" s="315" t="str">
        <f>+'PAI 2025 GPS rempl2)'!O345</f>
        <v>Realizar el seguimiento a las actividades planeadas en el cronograma (Informes de seguimiento a las actividades planeadas en el cronograma)</v>
      </c>
      <c r="Q347" s="315">
        <f>+'PAI 2025 GPS rempl2)'!P345</f>
        <v>60</v>
      </c>
      <c r="R347" s="315">
        <f>+'PAI 2025 GPS rempl2)'!Q345</f>
        <v>8</v>
      </c>
      <c r="S347" s="315" t="str">
        <f>+'PAI 2025 GPS rempl2)'!R345</f>
        <v>Númerica</v>
      </c>
      <c r="T347" s="315" t="str">
        <f>+'PAI 2025 GPS rempl2)'!S345</f>
        <v># de seguimientos realizados / 8 seguimientos por realizar</v>
      </c>
      <c r="U347" s="316">
        <f>+'PAI 2025 GPS rempl2)'!T345</f>
        <v>45719</v>
      </c>
      <c r="V347" s="316">
        <f>+'PAI 2025 GPS rempl2)'!U345</f>
        <v>45961</v>
      </c>
      <c r="W347" s="315" t="str">
        <f>+'PAI 2025 GPS rempl2)'!V345</f>
        <v>2000-DESPACHO DEL SUPERINTENDENTE DELEGADO PARA LA PROPIEDAD INDUSTRIAL</v>
      </c>
    </row>
    <row r="348" spans="1:23 16384:16384" s="317" customFormat="1" ht="58.5" customHeight="1" x14ac:dyDescent="0.25">
      <c r="A348" s="314" t="s">
        <v>1012</v>
      </c>
      <c r="B348" s="315" t="str">
        <f>VLOOKUP(A348,'Dimensión 5 - Información y com'!$B$10:$B$35,1,0)</f>
        <v>2000.3.3</v>
      </c>
      <c r="C348" s="315" t="str">
        <f>+'PAI 2025 GPS rempl2)'!B346</f>
        <v>2000-DESPACHO DEL SUPERINTENDENTE DELEGADO PARA LA PROPIEDAD INDUSTRIAL</v>
      </c>
      <c r="D348" s="315">
        <f>+'PAI 2025 GPS rempl2)'!C346</f>
        <v>1</v>
      </c>
      <c r="E348" s="315" t="str">
        <f>+'PAI 2025 GPS rempl2)'!D346</f>
        <v>Actividad propia</v>
      </c>
      <c r="F348" s="315" t="str">
        <f>+'PAI 2025 GPS rempl2)'!E346</f>
        <v>2000.3.3</v>
      </c>
      <c r="G348" s="315" t="str">
        <f>+'PAI 2025 GPS rempl2)'!F346</f>
        <v>N/A</v>
      </c>
      <c r="H348" s="315">
        <f>VLOOKUP(A348,'Plantilla publicacion'!$A$3:$F$490,6,0)</f>
        <v>0</v>
      </c>
      <c r="I348" s="315">
        <f>VLOOKUP(F348,'Plantilla publicacion'!$A$3:$N$490,14,0)</f>
        <v>0</v>
      </c>
      <c r="J348" s="315">
        <f>VLOOKUP(F348,'Plantilla publicacion'!$A$3:$P$490,15,0)</f>
        <v>0</v>
      </c>
      <c r="K348" s="315" t="str">
        <f>+'PAI 2025 GPS rempl2)'!J346</f>
        <v>N/A</v>
      </c>
      <c r="L348" s="315" t="str">
        <f>+'PAI 2025 GPS rempl2)'!K346</f>
        <v>N/A</v>
      </c>
      <c r="M348" s="315" t="str">
        <f>+'PAI 2025 GPS rempl2)'!L346</f>
        <v>N/A</v>
      </c>
      <c r="N348" s="315" t="str">
        <f t="shared" si="58"/>
        <v>Política Gestión Documental _DIMENSIÓN Información y Comunicación</v>
      </c>
      <c r="O348" s="315" t="str">
        <f>IF(E348="Producto",VLOOKUP(F348,'Plantilla publicacion'!$A$3:$Q$490,16,0),"N/A")</f>
        <v>N/A</v>
      </c>
      <c r="P348" s="315" t="str">
        <f>+'PAI 2025 GPS rempl2)'!O346</f>
        <v>Elaborar informe de brechas (Informe elaborado)</v>
      </c>
      <c r="Q348" s="315">
        <f>+'PAI 2025 GPS rempl2)'!P346</f>
        <v>30</v>
      </c>
      <c r="R348" s="315">
        <f>+'PAI 2025 GPS rempl2)'!Q346</f>
        <v>1</v>
      </c>
      <c r="S348" s="315" t="str">
        <f>+'PAI 2025 GPS rempl2)'!R346</f>
        <v>Númerica</v>
      </c>
      <c r="T348" s="316" t="str">
        <f>+'PAI 2025 GPS rempl2)'!S346</f>
        <v># de informes realizados / 1 informes por realizar</v>
      </c>
      <c r="U348" s="316">
        <f>+'PAI 2025 GPS rempl2)'!T346</f>
        <v>45965</v>
      </c>
      <c r="V348" s="315">
        <f>+'PAI 2025 GPS rempl2)'!U346</f>
        <v>45989</v>
      </c>
      <c r="W348" s="317" t="str">
        <f>+'PAI 2025 GPS rempl2)'!V346</f>
        <v>141-GRUPO DE TRABAJO DE GESTIÓN DOCUMENTAL Y ARCHIVO;
20-OFICINA DE TECNOLOGÍA E INFORMÁTICA;
2000-DESPACHO DEL SUPERINTENDENTE DELEGADO PARA LA PROPIEDAD INDUSTRIAL;
2020-DIRECCIÓN DE NUEVAS CREACIONES;
30-OFICINA ASESORA DE PLANEACIÓN</v>
      </c>
      <c r="XFD348" s="314"/>
    </row>
    <row r="349" spans="1:23 16384:16384" ht="58.5" customHeight="1" x14ac:dyDescent="0.25">
      <c r="A349" s="196" t="s">
        <v>1014</v>
      </c>
      <c r="B349" s="186" t="str">
        <f>VLOOKUP(A349,'Dimensión 5 - Información y com'!$B$10:$B$35,1,0)</f>
        <v>2000.4</v>
      </c>
      <c r="C349" s="184" t="str">
        <f>+'PAI 2025 GPS rempl2)'!B347</f>
        <v>2000-DESPACHO DEL SUPERINTENDENTE DELEGADO PARA LA PROPIEDAD INDUSTRIAL</v>
      </c>
      <c r="D349" s="184">
        <f>+'PAI 2025 GPS rempl2)'!C347</f>
        <v>1</v>
      </c>
      <c r="E349" s="184" t="str">
        <f>+'PAI 2025 GPS rempl2)'!D347</f>
        <v>Producto</v>
      </c>
      <c r="F349" s="184" t="str">
        <f>+'PAI 2025 GPS rempl2)'!E347</f>
        <v>2000.4</v>
      </c>
      <c r="G349" s="184" t="str">
        <f>+'PAI 2025 GPS rempl2)'!F347</f>
        <v>Innovador</v>
      </c>
      <c r="H349" s="184" t="str">
        <f>VLOOKUP(A349,'Plantilla publicacion'!$A$3:$F$490,6,0)</f>
        <v>62-Fortalecer la infraestructura, uso y aprovechamiento de las tecnologías de la información, para optimizar la capacidad institucional</v>
      </c>
      <c r="I349" s="184" t="str">
        <f>VLOOKUP(F349,'Plantilla publicacion'!$A$3:$N$490,14,0)</f>
        <v>109-Cumplimiento de productos del PAI asociados a Fortalecer la infraestructura, uso y aprovechamiento de las tecnologías de la información, para optimizar la capacidad institucional</v>
      </c>
      <c r="J349" s="184" t="str">
        <f>VLOOKUP(F349,'Plantilla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9" s="184" t="str">
        <f>+'PAI 2025 GPS rempl2)'!J347</f>
        <v>N/A</v>
      </c>
      <c r="L349" s="184" t="str">
        <f>+'PAI 2025 GPS rempl2)'!K347</f>
        <v>Si</v>
      </c>
      <c r="M349" s="184" t="str">
        <f>+'PAI 2025 GPS rempl2)'!L347</f>
        <v>N/A</v>
      </c>
      <c r="N349" s="184" t="str">
        <f>VLOOKUP(A349,'Plantilla publicacion'!$A$2:$E$491,5,0)</f>
        <v>Política Gestión Documental _DIMENSIÓN Información y Comunicación</v>
      </c>
      <c r="O349" s="184">
        <f>IF(E349="Producto",VLOOKUP(F349,'Plantilla publicacion'!$A$3:$Q$490,16,0),"N/A")</f>
        <v>0</v>
      </c>
      <c r="P349" s="184" t="str">
        <f>+'PAI 2025 GPS rempl2)'!O347</f>
        <v>Protocolo para la conservación de evidencias en el entorno digital, gestión de pruebas digitales y el aseguramiento del acervo probatorio en entornos digitales, elaborado. (Protocolo elaborado)</v>
      </c>
      <c r="Q349" s="184">
        <f>+'PAI 2025 GPS rempl2)'!P347</f>
        <v>10</v>
      </c>
      <c r="R349" s="184">
        <f>+'PAI 2025 GPS rempl2)'!Q347</f>
        <v>1</v>
      </c>
      <c r="S349" s="184" t="str">
        <f>+'PAI 2025 GPS rempl2)'!R347</f>
        <v>Númerica</v>
      </c>
      <c r="T349" s="184" t="str">
        <f>+'PAI 2025 GPS rempl2)'!S347</f>
        <v># de Protocolos elaborados / 1 Protocolo por elaborar</v>
      </c>
      <c r="U349" s="185">
        <f>+'PAI 2025 GPS rempl2)'!T347</f>
        <v>45677</v>
      </c>
      <c r="V349" s="185">
        <f>+'PAI 2025 GPS rempl2)'!U347</f>
        <v>45989</v>
      </c>
      <c r="W349" s="184" t="str">
        <f>+'PAI 2025 GPS rempl2)'!V347</f>
        <v>10-OFICINA  ASESORA JURÍDICA;
20-OFICINA DE TECNOLOGÍA E INFORMÁTICA;
2000-DESPACHO DEL SUPERINTENDENTE DELEGADO PARA LA PROPIEDAD INDUSTRIAL;
2010-DIRECCION DE SIGNOS DISTINTIVOS;
2020-DIRECCIÓN DE NUEVAS CREACIONES</v>
      </c>
    </row>
    <row r="350" spans="1:23 16384:16384" s="317" customFormat="1" ht="58.5" customHeight="1" x14ac:dyDescent="0.25">
      <c r="A350" s="196" t="s">
        <v>1016</v>
      </c>
      <c r="B350" s="314" t="str">
        <f>VLOOKUP(A350,'Dimensión 5 - Información y com'!$B$10:$B$35,1,0)</f>
        <v>2000.4.1</v>
      </c>
      <c r="C350" s="315" t="str">
        <f>+'PAI 2025 GPS rempl2)'!B348</f>
        <v>2000-DESPACHO DEL SUPERINTENDENTE DELEGADO PARA LA PROPIEDAD INDUSTRIAL</v>
      </c>
      <c r="D350" s="315">
        <f>+'PAI 2025 GPS rempl2)'!C348</f>
        <v>1</v>
      </c>
      <c r="E350" s="315" t="str">
        <f>+'PAI 2025 GPS rempl2)'!D348</f>
        <v>Actividad propia</v>
      </c>
      <c r="F350" s="315" t="str">
        <f>+'PAI 2025 GPS rempl2)'!E348</f>
        <v>2000.4.1</v>
      </c>
      <c r="G350" s="315" t="str">
        <f>+'PAI 2025 GPS rempl2)'!F348</f>
        <v>N/A</v>
      </c>
      <c r="H350" s="315">
        <f>VLOOKUP(A350,'Plantilla publicacion'!$A$3:$F$490,6,0)</f>
        <v>0</v>
      </c>
      <c r="I350" s="315">
        <f>VLOOKUP(F350,'Plantilla publicacion'!$A$3:$N$490,14,0)</f>
        <v>0</v>
      </c>
      <c r="J350" s="315">
        <f>VLOOKUP(F350,'Plantilla publicacion'!$A$3:$P$490,15,0)</f>
        <v>0</v>
      </c>
      <c r="K350" s="315" t="str">
        <f>+'PAI 2025 GPS rempl2)'!J348</f>
        <v>N/A</v>
      </c>
      <c r="L350" s="315" t="str">
        <f>+'PAI 2025 GPS rempl2)'!K348</f>
        <v>N/A</v>
      </c>
      <c r="M350" s="315" t="str">
        <f>+'PAI 2025 GPS rempl2)'!L348</f>
        <v>N/A</v>
      </c>
      <c r="N350" s="315" t="str">
        <f t="shared" ref="N350:N353" si="59">+N349</f>
        <v>Política Gestión Documental _DIMENSIÓN Información y Comunicación</v>
      </c>
      <c r="O350" s="315" t="str">
        <f>IF(E350="Producto",VLOOKUP(F350,'Plantilla publicacion'!$A$3:$Q$490,16,0),"N/A")</f>
        <v>N/A</v>
      </c>
      <c r="P350" s="315" t="str">
        <f>+'PAI 2025 GPS rempl2)'!O348</f>
        <v>Identificar los tipos de evidencia y fuentes que requieren de conservación en los trámites de PI  (Informe sobre tipos de evidencia y fuentes de conservación elaborado)</v>
      </c>
      <c r="Q350" s="315">
        <f>+'PAI 2025 GPS rempl2)'!P348</f>
        <v>40</v>
      </c>
      <c r="R350" s="315">
        <f>+'PAI 2025 GPS rempl2)'!Q348</f>
        <v>1</v>
      </c>
      <c r="S350" s="315" t="str">
        <f>+'PAI 2025 GPS rempl2)'!R348</f>
        <v>Númerica</v>
      </c>
      <c r="T350" s="315" t="str">
        <f>+'PAI 2025 GPS rempl2)'!S348</f>
        <v># de Identificación de evidencias y fuentes realizadas / 1 Identificación de evidencias y fuentes por realizar</v>
      </c>
      <c r="U350" s="316">
        <f>+'PAI 2025 GPS rempl2)'!T348</f>
        <v>45677</v>
      </c>
      <c r="V350" s="316">
        <f>+'PAI 2025 GPS rempl2)'!U348</f>
        <v>45716</v>
      </c>
      <c r="W350" s="315" t="str">
        <f>+'PAI 2025 GPS rempl2)'!V348</f>
        <v>20-OFICINA DE TECNOLOGÍA E INFORMÁTICA;
2000-DESPACHO DEL SUPERINTENDENTE DELEGADO PARA LA PROPIEDAD INDUSTRIAL;
2010-DIRECCION DE SIGNOS DISTINTIVOS;
2020-DIRECCIÓN DE NUEVAS CREACIONES</v>
      </c>
    </row>
    <row r="351" spans="1:23 16384:16384" s="317" customFormat="1" ht="58.5" customHeight="1" x14ac:dyDescent="0.25">
      <c r="A351" s="196" t="s">
        <v>1019</v>
      </c>
      <c r="B351" s="314" t="str">
        <f>VLOOKUP(A351,'Dimensión 5 - Información y com'!$B$10:$B$35,1,0)</f>
        <v>2000.4.2</v>
      </c>
      <c r="C351" s="315" t="str">
        <f>+'PAI 2025 GPS rempl2)'!B349</f>
        <v>2000-DESPACHO DEL SUPERINTENDENTE DELEGADO PARA LA PROPIEDAD INDUSTRIAL</v>
      </c>
      <c r="D351" s="315">
        <f>+'PAI 2025 GPS rempl2)'!C349</f>
        <v>1</v>
      </c>
      <c r="E351" s="315" t="str">
        <f>+'PAI 2025 GPS rempl2)'!D349</f>
        <v>Actividad sin participación</v>
      </c>
      <c r="F351" s="315" t="str">
        <f>+'PAI 2025 GPS rempl2)'!E349</f>
        <v>2000.4.2</v>
      </c>
      <c r="G351" s="315" t="str">
        <f>+'PAI 2025 GPS rempl2)'!F349</f>
        <v>N/A</v>
      </c>
      <c r="H351" s="315">
        <f>VLOOKUP(A351,'Plantilla publicacion'!$A$3:$F$490,6,0)</f>
        <v>0</v>
      </c>
      <c r="I351" s="315">
        <f>VLOOKUP(F351,'Plantilla publicacion'!$A$3:$N$490,14,0)</f>
        <v>0</v>
      </c>
      <c r="J351" s="315">
        <f>VLOOKUP(F351,'Plantilla publicacion'!$A$3:$P$490,15,0)</f>
        <v>0</v>
      </c>
      <c r="K351" s="315" t="str">
        <f>+'PAI 2025 GPS rempl2)'!J349</f>
        <v>N/A</v>
      </c>
      <c r="L351" s="315" t="str">
        <f>+'PAI 2025 GPS rempl2)'!K349</f>
        <v>N/A</v>
      </c>
      <c r="M351" s="315" t="str">
        <f>+'PAI 2025 GPS rempl2)'!L349</f>
        <v>N/A</v>
      </c>
      <c r="N351" s="315" t="str">
        <f t="shared" si="59"/>
        <v>Política Gestión Documental _DIMENSIÓN Información y Comunicación</v>
      </c>
      <c r="O351" s="315" t="str">
        <f>IF(E351="Producto",VLOOKUP(F351,'Plantilla publicacion'!$A$3:$Q$490,16,0),"N/A")</f>
        <v>N/A</v>
      </c>
      <c r="P351" s="315" t="str">
        <f>+'PAI 2025 GPS rempl2)'!O349</f>
        <v>Realizar un análisis de las leyes y regulaciones sobre la conservación de evidencias digitales  (Documento de análisis elaborado)</v>
      </c>
      <c r="Q351" s="315">
        <f>+'PAI 2025 GPS rempl2)'!P349</f>
        <v>0</v>
      </c>
      <c r="R351" s="315">
        <f>+'PAI 2025 GPS rempl2)'!Q349</f>
        <v>1</v>
      </c>
      <c r="S351" s="315" t="str">
        <f>+'PAI 2025 GPS rempl2)'!R349</f>
        <v>Númerica</v>
      </c>
      <c r="T351" s="315" t="str">
        <f>+'PAI 2025 GPS rempl2)'!S349</f>
        <v># de Análisis de las leyes y regulaciones realizadas / 1 Análisis de las leyes y regulaciones por realizar</v>
      </c>
      <c r="U351" s="316">
        <f>+'PAI 2025 GPS rempl2)'!T349</f>
        <v>45677</v>
      </c>
      <c r="V351" s="316">
        <f>+'PAI 2025 GPS rempl2)'!U349</f>
        <v>45716</v>
      </c>
      <c r="W351" s="315" t="str">
        <f>+'PAI 2025 GPS rempl2)'!V349</f>
        <v>10-OFICINA  ASESORA JURÍDICA</v>
      </c>
    </row>
    <row r="352" spans="1:23 16384:16384" s="317" customFormat="1" ht="58.5" customHeight="1" x14ac:dyDescent="0.25">
      <c r="A352" s="314" t="s">
        <v>1022</v>
      </c>
      <c r="B352" s="315" t="str">
        <f>VLOOKUP(A352,'Dimensión 5 - Información y com'!$B$10:$B$35,1,0)</f>
        <v>2000.4.3</v>
      </c>
      <c r="C352" s="315" t="str">
        <f>+'PAI 2025 GPS rempl2)'!B350</f>
        <v>2000-DESPACHO DEL SUPERINTENDENTE DELEGADO PARA LA PROPIEDAD INDUSTRIAL</v>
      </c>
      <c r="D352" s="315">
        <f>+'PAI 2025 GPS rempl2)'!C350</f>
        <v>1</v>
      </c>
      <c r="E352" s="315" t="str">
        <f>+'PAI 2025 GPS rempl2)'!D350</f>
        <v>Actividad propia</v>
      </c>
      <c r="F352" s="315" t="str">
        <f>+'PAI 2025 GPS rempl2)'!E350</f>
        <v>2000.4.3</v>
      </c>
      <c r="G352" s="315" t="str">
        <f>+'PAI 2025 GPS rempl2)'!F350</f>
        <v>N/A</v>
      </c>
      <c r="H352" s="315">
        <f>VLOOKUP(A352,'Plantilla publicacion'!$A$3:$F$490,6,0)</f>
        <v>0</v>
      </c>
      <c r="I352" s="315">
        <f>VLOOKUP(F352,'Plantilla publicacion'!$A$3:$N$490,14,0)</f>
        <v>0</v>
      </c>
      <c r="J352" s="315">
        <f>VLOOKUP(F352,'Plantilla publicacion'!$A$3:$P$490,15,0)</f>
        <v>0</v>
      </c>
      <c r="K352" s="315" t="str">
        <f>+'PAI 2025 GPS rempl2)'!J350</f>
        <v>N/A</v>
      </c>
      <c r="L352" s="315" t="str">
        <f>+'PAI 2025 GPS rempl2)'!K350</f>
        <v>N/A</v>
      </c>
      <c r="M352" s="315" t="str">
        <f>+'PAI 2025 GPS rempl2)'!L350</f>
        <v>N/A</v>
      </c>
      <c r="N352" s="315" t="str">
        <f t="shared" si="59"/>
        <v>Política Gestión Documental _DIMENSIÓN Información y Comunicación</v>
      </c>
      <c r="O352" s="315" t="str">
        <f>IF(E352="Producto",VLOOKUP(F352,'Plantilla publicacion'!$A$3:$Q$490,16,0),"N/A")</f>
        <v>N/A</v>
      </c>
      <c r="P352" s="315" t="str">
        <f>+'PAI 2025 GPS rempl2)'!O350</f>
        <v>Definir la estructura y contenido del Protocolo (Documento con la estructura y contenido definido)</v>
      </c>
      <c r="Q352" s="315">
        <f>+'PAI 2025 GPS rempl2)'!P350</f>
        <v>30</v>
      </c>
      <c r="R352" s="315">
        <f>+'PAI 2025 GPS rempl2)'!Q350</f>
        <v>1</v>
      </c>
      <c r="S352" s="315" t="str">
        <f>+'PAI 2025 GPS rempl2)'!R350</f>
        <v>Númerica</v>
      </c>
      <c r="T352" s="316" t="str">
        <f>+'PAI 2025 GPS rempl2)'!S350</f>
        <v># de Estructuras y contenidos definidos / 1 Estructura y contenido por definir</v>
      </c>
      <c r="U352" s="316">
        <f>+'PAI 2025 GPS rempl2)'!T350</f>
        <v>45719</v>
      </c>
      <c r="V352" s="315">
        <f>+'PAI 2025 GPS rempl2)'!U350</f>
        <v>45777</v>
      </c>
      <c r="W352" s="317" t="str">
        <f>+'PAI 2025 GPS rempl2)'!V350</f>
        <v>20-OFICINA DE TECNOLOGÍA E INFORMÁTICA;
2000-DESPACHO DEL SUPERINTENDENTE DELEGADO PARA LA PROPIEDAD INDUSTRIAL;
2010-DIRECCION DE SIGNOS DISTINTIVOS;
2020-DIRECCIÓN DE NUEVAS CREACIONES</v>
      </c>
      <c r="XFD352" s="314"/>
    </row>
    <row r="353" spans="1:23 16384:16384" s="317" customFormat="1" ht="58.5" customHeight="1" x14ac:dyDescent="0.25">
      <c r="A353" s="196" t="s">
        <v>1023</v>
      </c>
      <c r="B353" s="314" t="str">
        <f>VLOOKUP(A353,'Dimensión 5 - Información y com'!$B$10:$B$35,1,0)</f>
        <v>2000.4.4</v>
      </c>
      <c r="C353" s="315" t="str">
        <f>+'PAI 2025 GPS rempl2)'!B351</f>
        <v>2000-DESPACHO DEL SUPERINTENDENTE DELEGADO PARA LA PROPIEDAD INDUSTRIAL</v>
      </c>
      <c r="D353" s="315">
        <f>+'PAI 2025 GPS rempl2)'!C351</f>
        <v>1</v>
      </c>
      <c r="E353" s="315" t="str">
        <f>+'PAI 2025 GPS rempl2)'!D351</f>
        <v>Actividad propia</v>
      </c>
      <c r="F353" s="315" t="str">
        <f>+'PAI 2025 GPS rempl2)'!E351</f>
        <v>2000.4.4</v>
      </c>
      <c r="G353" s="315" t="str">
        <f>+'PAI 2025 GPS rempl2)'!F351</f>
        <v>N/A</v>
      </c>
      <c r="H353" s="315">
        <f>VLOOKUP(A353,'Plantilla publicacion'!$A$3:$F$490,6,0)</f>
        <v>0</v>
      </c>
      <c r="I353" s="315">
        <f>VLOOKUP(F353,'Plantilla publicacion'!$A$3:$N$490,14,0)</f>
        <v>0</v>
      </c>
      <c r="J353" s="315">
        <f>VLOOKUP(F353,'Plantilla publicacion'!$A$3:$P$490,15,0)</f>
        <v>0</v>
      </c>
      <c r="K353" s="315" t="str">
        <f>+'PAI 2025 GPS rempl2)'!J351</f>
        <v>N/A</v>
      </c>
      <c r="L353" s="315" t="str">
        <f>+'PAI 2025 GPS rempl2)'!K351</f>
        <v>N/A</v>
      </c>
      <c r="M353" s="315" t="str">
        <f>+'PAI 2025 GPS rempl2)'!L351</f>
        <v>N/A</v>
      </c>
      <c r="N353" s="315" t="str">
        <f t="shared" si="59"/>
        <v>Política Gestión Documental _DIMENSIÓN Información y Comunicación</v>
      </c>
      <c r="O353" s="315" t="str">
        <f>IF(E353="Producto",VLOOKUP(F353,'Plantilla publicacion'!$A$3:$Q$490,16,0),"N/A")</f>
        <v>N/A</v>
      </c>
      <c r="P353" s="315" t="str">
        <f>+'PAI 2025 GPS rempl2)'!O351</f>
        <v>Elaborar el protocolo para la conservación de evidencias en el entorno digital (Protocolo elaborado)</v>
      </c>
      <c r="Q353" s="315">
        <f>+'PAI 2025 GPS rempl2)'!P351</f>
        <v>30</v>
      </c>
      <c r="R353" s="315">
        <f>+'PAI 2025 GPS rempl2)'!Q351</f>
        <v>1</v>
      </c>
      <c r="S353" s="315" t="str">
        <f>+'PAI 2025 GPS rempl2)'!R351</f>
        <v>Númerica</v>
      </c>
      <c r="T353" s="315" t="str">
        <f>+'PAI 2025 GPS rempl2)'!S351</f>
        <v># de Protocolos elaborados / 1 Protocolo por elaborar</v>
      </c>
      <c r="U353" s="316">
        <f>+'PAI 2025 GPS rempl2)'!T351</f>
        <v>45782</v>
      </c>
      <c r="V353" s="316">
        <f>+'PAI 2025 GPS rempl2)'!U351</f>
        <v>45989</v>
      </c>
      <c r="W353" s="315" t="str">
        <f>+'PAI 2025 GPS rempl2)'!V351</f>
        <v>20-OFICINA DE TECNOLOGÍA E INFORMÁTICA;
2000-DESPACHO DEL SUPERINTENDENTE DELEGADO PARA LA PROPIEDAD INDUSTRIAL;
2010-DIRECCION DE SIGNOS DISTINTIVOS;
2020-DIRECCIÓN DE NUEVAS CREACIONES</v>
      </c>
    </row>
    <row r="354" spans="1:23 16384:16384" ht="58.5" customHeight="1" x14ac:dyDescent="0.25">
      <c r="A354" s="196" t="s">
        <v>1024</v>
      </c>
      <c r="B354" s="186" t="str">
        <f>VLOOKUP(A354,'Dimensión 3-Gestión con Valor'!$B$10:$B$379,1,0)</f>
        <v>2000.5</v>
      </c>
      <c r="C354" s="184" t="str">
        <f>+'PAI 2025 GPS rempl2)'!B352</f>
        <v>2000-DESPACHO DEL SUPERINTENDENTE DELEGADO PARA LA PROPIEDAD INDUSTRIAL</v>
      </c>
      <c r="D354" s="184">
        <f>+'PAI 2025 GPS rempl2)'!C352</f>
        <v>1</v>
      </c>
      <c r="E354" s="184" t="str">
        <f>+'PAI 2025 GPS rempl2)'!D352</f>
        <v>Producto</v>
      </c>
      <c r="F354" s="184" t="str">
        <f>+'PAI 2025 GPS rempl2)'!E352</f>
        <v>2000.5</v>
      </c>
      <c r="G354" s="184" t="str">
        <f>+'PAI 2025 GPS rempl2)'!F352</f>
        <v>Operativo</v>
      </c>
      <c r="H354" s="184" t="str">
        <f>VLOOKUP(A354,'Plantilla publicacion'!$A$3:$F$490,6,0)</f>
        <v>62-Fortalecer la infraestructura, uso y aprovechamiento de las tecnologías de la información, para optimizar la capacidad institucional</v>
      </c>
      <c r="I354" s="184" t="str">
        <f>VLOOKUP(F354,'Plantilla publicacion'!$A$3:$N$490,14,0)</f>
        <v>109-Cumplimiento de productos del PAI asociados a Fortalecer la infraestructura, uso y aprovechamiento de las tecnologías de la información, para optimizar la capacidad institucional</v>
      </c>
      <c r="J354" s="184" t="str">
        <f>VLOOKUP(F354,'Plantilla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54" s="184" t="str">
        <f>+'PAI 2025 GPS rempl2)'!J352</f>
        <v xml:space="preserve">PND - 5-31-5-d- Convergencia regional - Gobierno digital para la gente </v>
      </c>
      <c r="L354" s="184" t="str">
        <f>+'PAI 2025 GPS rempl2)'!K352</f>
        <v>Si</v>
      </c>
      <c r="M354" s="184" t="str">
        <f>+'PAI 2025 GPS rempl2)'!L352</f>
        <v>FUNCIONAMIENTO</v>
      </c>
      <c r="N354" s="184" t="str">
        <f>VLOOKUP(A354,'Plantilla publicacion'!$A$2:$E$491,5,0)</f>
        <v>Política Gobierno Digital _DIMENSIÓN Gestión con Valores para Resultados</v>
      </c>
      <c r="O354" s="184">
        <f>IF(E354="Producto",VLOOKUP(F354,'Plantilla publicacion'!$A$3:$Q$490,16,0),"N/A")</f>
        <v>0</v>
      </c>
      <c r="P354" s="184" t="str">
        <f>+'PAI 2025 GPS rempl2)'!O352</f>
        <v>Intervenciones en el sistema de información SIPI respecto a temas funcionales y técnicos, puestas en producción (Correos electrónicos del proveedor indicando la puesta en producción)</v>
      </c>
      <c r="Q354" s="184">
        <f>+'PAI 2025 GPS rempl2)'!P352</f>
        <v>10</v>
      </c>
      <c r="R354" s="184">
        <f>+'PAI 2025 GPS rempl2)'!Q352</f>
        <v>4</v>
      </c>
      <c r="S354" s="184" t="str">
        <f>+'PAI 2025 GPS rempl2)'!R352</f>
        <v>Númerica</v>
      </c>
      <c r="T354" s="184" t="str">
        <f>+'PAI 2025 GPS rempl2)'!S352</f>
        <v># de intervenciones en el sistema de información SIPI puestas en producción / 4 intervenciones en el sistema de información SIPI por poner en producción</v>
      </c>
      <c r="U354" s="185">
        <f>+'PAI 2025 GPS rempl2)'!T352</f>
        <v>45664</v>
      </c>
      <c r="V354" s="185">
        <f>+'PAI 2025 GPS rempl2)'!U352</f>
        <v>45989</v>
      </c>
      <c r="W354" s="184" t="str">
        <f>+'PAI 2025 GPS rempl2)'!V352</f>
        <v>20-OFICINA DE TECNOLOGÍA E INFORMÁTICA;
2000-DESPACHO DEL SUPERINTENDENTE DELEGADO PARA LA PROPIEDAD INDUSTRIAL</v>
      </c>
    </row>
    <row r="355" spans="1:23 16384:16384" s="317" customFormat="1" ht="58.5" customHeight="1" x14ac:dyDescent="0.25">
      <c r="A355" s="196" t="s">
        <v>1027</v>
      </c>
      <c r="B355" s="314" t="str">
        <f>VLOOKUP(A355,'Dimensión 3-Gestión con Valor'!$B$10:$B$379,1,0)</f>
        <v>2000.5.1</v>
      </c>
      <c r="C355" s="315" t="str">
        <f>+'PAI 2025 GPS rempl2)'!B353</f>
        <v>2000-DESPACHO DEL SUPERINTENDENTE DELEGADO PARA LA PROPIEDAD INDUSTRIAL</v>
      </c>
      <c r="D355" s="315">
        <f>+'PAI 2025 GPS rempl2)'!C353</f>
        <v>1</v>
      </c>
      <c r="E355" s="315" t="str">
        <f>+'PAI 2025 GPS rempl2)'!D353</f>
        <v>Actividad propia</v>
      </c>
      <c r="F355" s="315" t="str">
        <f>+'PAI 2025 GPS rempl2)'!E353</f>
        <v>2000.5.1</v>
      </c>
      <c r="G355" s="315" t="str">
        <f>+'PAI 2025 GPS rempl2)'!F353</f>
        <v>N/A</v>
      </c>
      <c r="H355" s="315">
        <f>VLOOKUP(A355,'Plantilla publicacion'!$A$3:$F$490,6,0)</f>
        <v>0</v>
      </c>
      <c r="I355" s="315">
        <f>VLOOKUP(F355,'Plantilla publicacion'!$A$3:$N$490,14,0)</f>
        <v>0</v>
      </c>
      <c r="J355" s="315">
        <f>VLOOKUP(F355,'Plantilla publicacion'!$A$3:$P$490,15,0)</f>
        <v>0</v>
      </c>
      <c r="K355" s="315" t="str">
        <f>+'PAI 2025 GPS rempl2)'!J353</f>
        <v>N/A</v>
      </c>
      <c r="L355" s="315" t="str">
        <f>+'PAI 2025 GPS rempl2)'!K353</f>
        <v>N/A</v>
      </c>
      <c r="M355" s="315" t="str">
        <f>+'PAI 2025 GPS rempl2)'!L353</f>
        <v>N/A</v>
      </c>
      <c r="N355" s="315" t="str">
        <f t="shared" ref="N355:N356" si="60">+N354</f>
        <v>Política Gobierno Digital _DIMENSIÓN Gestión con Valores para Resultados</v>
      </c>
      <c r="O355" s="315" t="str">
        <f>IF(E355="Producto",VLOOKUP(F355,'Plantilla publicacion'!$A$3:$Q$490,16,0),"N/A")</f>
        <v>N/A</v>
      </c>
      <c r="P355" s="315" t="str">
        <f>+'PAI 2025 GPS rempl2)'!O353</f>
        <v>Priorizar y enviar los requerimientos previstos para las 4 versiones de fortalecimiento del SIPI (Correos electrónicos de la OTI al proveedor informando los requerimientos priorizados)</v>
      </c>
      <c r="Q355" s="315">
        <f>+'PAI 2025 GPS rempl2)'!P353</f>
        <v>50</v>
      </c>
      <c r="R355" s="315">
        <f>+'PAI 2025 GPS rempl2)'!Q353</f>
        <v>4</v>
      </c>
      <c r="S355" s="315" t="str">
        <f>+'PAI 2025 GPS rempl2)'!R353</f>
        <v>Númerica</v>
      </c>
      <c r="T355" s="315" t="str">
        <f>+'PAI 2025 GPS rempl2)'!S353</f>
        <v># de priorizaciones enviadas / 4 priorizaciones por  enviar</v>
      </c>
      <c r="U355" s="316">
        <f>+'PAI 2025 GPS rempl2)'!T353</f>
        <v>45664</v>
      </c>
      <c r="V355" s="316">
        <f>+'PAI 2025 GPS rempl2)'!U353</f>
        <v>45989</v>
      </c>
      <c r="W355" s="315" t="str">
        <f>+'PAI 2025 GPS rempl2)'!V353</f>
        <v>20-OFICINA DE TECNOLOGÍA E INFORMÁTICA;
2000-DESPACHO DEL SUPERINTENDENTE DELEGADO PARA LA PROPIEDAD INDUSTRIAL</v>
      </c>
    </row>
    <row r="356" spans="1:23 16384:16384" s="317" customFormat="1" ht="58.5" customHeight="1" x14ac:dyDescent="0.25">
      <c r="A356" s="314" t="s">
        <v>1029</v>
      </c>
      <c r="B356" s="315" t="str">
        <f>VLOOKUP(A356,'Dimensión 3-Gestión con Valor'!$B$10:$B$379,1,0)</f>
        <v>2000.5.2</v>
      </c>
      <c r="C356" s="315" t="str">
        <f>+'PAI 2025 GPS rempl2)'!B354</f>
        <v>2000-DESPACHO DEL SUPERINTENDENTE DELEGADO PARA LA PROPIEDAD INDUSTRIAL</v>
      </c>
      <c r="D356" s="315">
        <f>+'PAI 2025 GPS rempl2)'!C354</f>
        <v>1</v>
      </c>
      <c r="E356" s="315" t="str">
        <f>+'PAI 2025 GPS rempl2)'!D354</f>
        <v>Actividad propia</v>
      </c>
      <c r="F356" s="315" t="str">
        <f>+'PAI 2025 GPS rempl2)'!E354</f>
        <v>2000.5.2</v>
      </c>
      <c r="G356" s="315" t="str">
        <f>+'PAI 2025 GPS rempl2)'!F354</f>
        <v>N/A</v>
      </c>
      <c r="H356" s="315">
        <f>VLOOKUP(A356,'Plantilla publicacion'!$A$3:$F$490,6,0)</f>
        <v>0</v>
      </c>
      <c r="I356" s="315">
        <f>VLOOKUP(F356,'Plantilla publicacion'!$A$3:$N$490,14,0)</f>
        <v>0</v>
      </c>
      <c r="J356" s="315">
        <f>VLOOKUP(F356,'Plantilla publicacion'!$A$3:$P$490,15,0)</f>
        <v>0</v>
      </c>
      <c r="K356" s="315" t="str">
        <f>+'PAI 2025 GPS rempl2)'!J354</f>
        <v>N/A</v>
      </c>
      <c r="L356" s="315" t="str">
        <f>+'PAI 2025 GPS rempl2)'!K354</f>
        <v>N/A</v>
      </c>
      <c r="M356" s="315" t="str">
        <f>+'PAI 2025 GPS rempl2)'!L354</f>
        <v>N/A</v>
      </c>
      <c r="N356" s="315" t="str">
        <f t="shared" si="60"/>
        <v>Política Gobierno Digital _DIMENSIÓN Gestión con Valores para Resultados</v>
      </c>
      <c r="O356" s="315" t="str">
        <f>IF(E356="Producto",VLOOKUP(F356,'Plantilla publicacion'!$A$3:$Q$490,16,0),"N/A")</f>
        <v>N/A</v>
      </c>
      <c r="P356" s="315" t="str">
        <f>+'PAI 2025 GPS rempl2)'!O354</f>
        <v>Realizar seguimiento al desarrollo, prueba y puesta en producción de los requerimientos priorizados en las 4 versiones (Correos electrónicos del proveedor indicando la puesta en producción)</v>
      </c>
      <c r="Q356" s="315">
        <f>+'PAI 2025 GPS rempl2)'!P354</f>
        <v>50</v>
      </c>
      <c r="R356" s="315">
        <f>+'PAI 2025 GPS rempl2)'!Q354</f>
        <v>4</v>
      </c>
      <c r="S356" s="315" t="str">
        <f>+'PAI 2025 GPS rempl2)'!R354</f>
        <v>Númerica</v>
      </c>
      <c r="T356" s="316" t="str">
        <f>+'PAI 2025 GPS rempl2)'!S354</f>
        <v># de intervenciones en el sistema de información SIPI puestas en producción / 4 intervenciones en el sistema de información SIPI por poner en producción</v>
      </c>
      <c r="U356" s="316">
        <f>+'PAI 2025 GPS rempl2)'!T354</f>
        <v>45748</v>
      </c>
      <c r="V356" s="315">
        <f>+'PAI 2025 GPS rempl2)'!U354</f>
        <v>45989</v>
      </c>
      <c r="W356" s="317" t="str">
        <f>+'PAI 2025 GPS rempl2)'!V354</f>
        <v>20-OFICINA DE TECNOLOGÍA E INFORMÁTICA;
2000-DESPACHO DEL SUPERINTENDENTE DELEGADO PARA LA PROPIEDAD INDUSTRIAL</v>
      </c>
      <c r="XFD356" s="314"/>
    </row>
    <row r="357" spans="1:23 16384:16384" ht="58.5" customHeight="1" x14ac:dyDescent="0.25">
      <c r="A357" s="196" t="s">
        <v>1030</v>
      </c>
      <c r="B357" s="186" t="str">
        <f>VLOOKUP(A357,'Dimensión 3-Gestión con Valor'!$B$10:$B$379,1,0)</f>
        <v>2000.6</v>
      </c>
      <c r="C357" s="184" t="str">
        <f>+'PAI 2025 GPS rempl2)'!B355</f>
        <v>2000-DESPACHO DEL SUPERINTENDENTE DELEGADO PARA LA PROPIEDAD INDUSTRIAL</v>
      </c>
      <c r="D357" s="184">
        <f>+'PAI 2025 GPS rempl2)'!C355</f>
        <v>1</v>
      </c>
      <c r="E357" s="184" t="str">
        <f>+'PAI 2025 GPS rempl2)'!D355</f>
        <v>Producto</v>
      </c>
      <c r="F357" s="184" t="str">
        <f>+'PAI 2025 GPS rempl2)'!E355</f>
        <v>2000.6</v>
      </c>
      <c r="G357" s="184" t="str">
        <f>+'PAI 2025 GPS rempl2)'!F355</f>
        <v>Operativo</v>
      </c>
      <c r="H357" s="184" t="str">
        <f>VLOOKUP(A357,'Plantilla publicacion'!$A$3:$F$490,6,0)</f>
        <v>60-Fortalecer el Sistema Integral de Gestión Institucional en el marco del Modelo Integrado de Planeación y gestión para mejorar la prestación del servicio.</v>
      </c>
      <c r="I357" s="184" t="str">
        <f>VLOOKUP(F357,'Plantilla publicacion'!$A$3:$N$490,14,0)</f>
        <v>106-Cumplimiento de productos del PAI asociados a Fortalecer el Sistema Integral de Gestión Institucional para mejorar la prestación del servicio.</v>
      </c>
      <c r="J357" s="184" t="str">
        <f>VLOOKUP(F357,'Plantilla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57" s="184" t="str">
        <f>+'PAI 2025 GPS rempl2)'!J355</f>
        <v>N/A</v>
      </c>
      <c r="L357" s="184" t="str">
        <f>+'PAI 2025 GPS rempl2)'!K355</f>
        <v>Si</v>
      </c>
      <c r="M357" s="184" t="str">
        <f>+'PAI 2025 GPS rempl2)'!L355</f>
        <v>N/A</v>
      </c>
      <c r="N357" s="184" t="str">
        <f>VLOOKUP(A357,'Plantilla publicacion'!$A$2:$E$491,5,0)</f>
        <v>Política Mejora Normativa _DIMENSIÓN Gestión con Valores para Resultados</v>
      </c>
      <c r="O357" s="184">
        <f>IF(E357="Producto",VLOOKUP(F357,'Plantilla publicacion'!$A$3:$Q$490,16,0),"N/A")</f>
        <v>0</v>
      </c>
      <c r="P357" s="184" t="str">
        <f>+'PAI 2025 GPS rempl2)'!O355</f>
        <v>Propuestas de modificación y actualización del Título X de la Circular Única de la Superintendencia de Industria y Comercio en materia de Propiedad Industrial, remitida al grupo de regulación (Propuestas de modificación enviadas por memorando)</v>
      </c>
      <c r="Q357" s="184">
        <f>+'PAI 2025 GPS rempl2)'!P355</f>
        <v>10</v>
      </c>
      <c r="R357" s="184">
        <f>+'PAI 2025 GPS rempl2)'!Q355</f>
        <v>2</v>
      </c>
      <c r="S357" s="184" t="str">
        <f>+'PAI 2025 GPS rempl2)'!R355</f>
        <v>Númerica</v>
      </c>
      <c r="T357" s="184" t="str">
        <f>+'PAI 2025 GPS rempl2)'!S355</f>
        <v># de Propuestas enviadas / 2 Propuesta por enviar</v>
      </c>
      <c r="U357" s="185">
        <f>+'PAI 2025 GPS rempl2)'!T355</f>
        <v>45677</v>
      </c>
      <c r="V357" s="185">
        <f>+'PAI 2025 GPS rempl2)'!U355</f>
        <v>45856</v>
      </c>
      <c r="W357" s="184" t="str">
        <f>+'PAI 2025 GPS rempl2)'!V355</f>
        <v>2000-DESPACHO DEL SUPERINTENDENTE DELEGADO PARA LA PROPIEDAD INDUSTRIAL;
2010-DIRECCION DE SIGNOS DISTINTIVOS;
2020-DIRECCIÓN DE NUEVAS CREACIONES</v>
      </c>
    </row>
    <row r="358" spans="1:23 16384:16384" s="317" customFormat="1" ht="58.5" customHeight="1" x14ac:dyDescent="0.25">
      <c r="A358" s="196" t="s">
        <v>1032</v>
      </c>
      <c r="B358" s="314" t="str">
        <f>VLOOKUP(A358,'Dimensión 3-Gestión con Valor'!$B$10:$B$379,1,0)</f>
        <v>2000.6.1</v>
      </c>
      <c r="C358" s="315" t="str">
        <f>+'PAI 2025 GPS rempl2)'!B356</f>
        <v>2000-DESPACHO DEL SUPERINTENDENTE DELEGADO PARA LA PROPIEDAD INDUSTRIAL</v>
      </c>
      <c r="D358" s="315">
        <f>+'PAI 2025 GPS rempl2)'!C356</f>
        <v>1</v>
      </c>
      <c r="E358" s="315" t="str">
        <f>+'PAI 2025 GPS rempl2)'!D356</f>
        <v>Actividad sin participación</v>
      </c>
      <c r="F358" s="315" t="str">
        <f>+'PAI 2025 GPS rempl2)'!E356</f>
        <v>2000.6.1</v>
      </c>
      <c r="G358" s="315" t="str">
        <f>+'PAI 2025 GPS rempl2)'!F356</f>
        <v>N/A</v>
      </c>
      <c r="H358" s="315">
        <f>VLOOKUP(A358,'Plantilla publicacion'!$A$3:$F$490,6,0)</f>
        <v>0</v>
      </c>
      <c r="I358" s="315">
        <f>VLOOKUP(F358,'Plantilla publicacion'!$A$3:$N$490,14,0)</f>
        <v>0</v>
      </c>
      <c r="J358" s="315">
        <f>VLOOKUP(F358,'Plantilla publicacion'!$A$3:$P$490,15,0)</f>
        <v>0</v>
      </c>
      <c r="K358" s="315" t="str">
        <f>+'PAI 2025 GPS rempl2)'!J356</f>
        <v>N/A</v>
      </c>
      <c r="L358" s="315" t="str">
        <f>+'PAI 2025 GPS rempl2)'!K356</f>
        <v>N/A</v>
      </c>
      <c r="M358" s="315" t="str">
        <f>+'PAI 2025 GPS rempl2)'!L356</f>
        <v>N/A</v>
      </c>
      <c r="N358" s="315" t="str">
        <f t="shared" ref="N358:N361" si="61">+N357</f>
        <v>Política Mejora Normativa _DIMENSIÓN Gestión con Valores para Resultados</v>
      </c>
      <c r="O358" s="315" t="str">
        <f>IF(E358="Producto",VLOOKUP(F358,'Plantilla publicacion'!$A$3:$Q$490,16,0),"N/A")</f>
        <v>N/A</v>
      </c>
      <c r="P358" s="315" t="str">
        <f>+'PAI 2025 GPS rempl2)'!O356</f>
        <v>Identificar necesidades de regulación en materia de Propiedad Industrial para mejora de los trámites (Documento de identificación de necesidades elaborado)</v>
      </c>
      <c r="Q358" s="315">
        <f>+'PAI 2025 GPS rempl2)'!P356</f>
        <v>0</v>
      </c>
      <c r="R358" s="315">
        <f>+'PAI 2025 GPS rempl2)'!Q356</f>
        <v>2</v>
      </c>
      <c r="S358" s="315" t="str">
        <f>+'PAI 2025 GPS rempl2)'!R356</f>
        <v>Númerica</v>
      </c>
      <c r="T358" s="315" t="str">
        <f>+'PAI 2025 GPS rempl2)'!S356</f>
        <v># de Análisis realizados / 2 Análisis por realizar</v>
      </c>
      <c r="U358" s="316">
        <f>+'PAI 2025 GPS rempl2)'!T356</f>
        <v>45677</v>
      </c>
      <c r="V358" s="316">
        <f>+'PAI 2025 GPS rempl2)'!U356</f>
        <v>45807</v>
      </c>
      <c r="W358" s="315" t="str">
        <f>+'PAI 2025 GPS rempl2)'!V356</f>
        <v>2010-DIRECCION DE SIGNOS DISTINTIVOS;
2020-DIRECCIÓN DE NUEVAS CREACIONES</v>
      </c>
    </row>
    <row r="359" spans="1:23 16384:16384" s="317" customFormat="1" ht="58.5" customHeight="1" x14ac:dyDescent="0.25">
      <c r="A359" s="196" t="s">
        <v>1035</v>
      </c>
      <c r="B359" s="314" t="str">
        <f>VLOOKUP(A359,'Dimensión 3-Gestión con Valor'!$B$10:$B$379,1,0)</f>
        <v>2000.6.2</v>
      </c>
      <c r="C359" s="315" t="str">
        <f>+'PAI 2025 GPS rempl2)'!B357</f>
        <v>2000-DESPACHO DEL SUPERINTENDENTE DELEGADO PARA LA PROPIEDAD INDUSTRIAL</v>
      </c>
      <c r="D359" s="315">
        <f>+'PAI 2025 GPS rempl2)'!C357</f>
        <v>1</v>
      </c>
      <c r="E359" s="315" t="str">
        <f>+'PAI 2025 GPS rempl2)'!D357</f>
        <v>Actividad sin participación</v>
      </c>
      <c r="F359" s="315" t="str">
        <f>+'PAI 2025 GPS rempl2)'!E357</f>
        <v>2000.6.2</v>
      </c>
      <c r="G359" s="315" t="str">
        <f>+'PAI 2025 GPS rempl2)'!F357</f>
        <v>N/A</v>
      </c>
      <c r="H359" s="315">
        <f>VLOOKUP(A359,'Plantilla publicacion'!$A$3:$F$490,6,0)</f>
        <v>0</v>
      </c>
      <c r="I359" s="315">
        <f>VLOOKUP(F359,'Plantilla publicacion'!$A$3:$N$490,14,0)</f>
        <v>0</v>
      </c>
      <c r="J359" s="315">
        <f>VLOOKUP(F359,'Plantilla publicacion'!$A$3:$P$490,15,0)</f>
        <v>0</v>
      </c>
      <c r="K359" s="315" t="str">
        <f>+'PAI 2025 GPS rempl2)'!J357</f>
        <v>N/A</v>
      </c>
      <c r="L359" s="315" t="str">
        <f>+'PAI 2025 GPS rempl2)'!K357</f>
        <v>N/A</v>
      </c>
      <c r="M359" s="315" t="str">
        <f>+'PAI 2025 GPS rempl2)'!L357</f>
        <v>N/A</v>
      </c>
      <c r="N359" s="315" t="str">
        <f t="shared" si="61"/>
        <v>Política Mejora Normativa _DIMENSIÓN Gestión con Valores para Resultados</v>
      </c>
      <c r="O359" s="315" t="str">
        <f>IF(E359="Producto",VLOOKUP(F359,'Plantilla publicacion'!$A$3:$Q$490,16,0),"N/A")</f>
        <v>N/A</v>
      </c>
      <c r="P359" s="315" t="str">
        <f>+'PAI 2025 GPS rempl2)'!O357</f>
        <v>Elaborar propuesta de modificación y actualización del Título X de la Circular Única de la Superintendencia de Industria y Comercio en materia de Nuevas Creaciones y  Signos Distintivos (Propuestas de modificación entregadas al Despacho de PI)</v>
      </c>
      <c r="Q359" s="315">
        <f>+'PAI 2025 GPS rempl2)'!P357</f>
        <v>0</v>
      </c>
      <c r="R359" s="315">
        <f>+'PAI 2025 GPS rempl2)'!Q357</f>
        <v>2</v>
      </c>
      <c r="S359" s="315" t="str">
        <f>+'PAI 2025 GPS rempl2)'!R357</f>
        <v>Númerica</v>
      </c>
      <c r="T359" s="315" t="str">
        <f>+'PAI 2025 GPS rempl2)'!S357</f>
        <v># de Propuestas elaboradas / 2 Propuestas por elaborar</v>
      </c>
      <c r="U359" s="316">
        <f>+'PAI 2025 GPS rempl2)'!T357</f>
        <v>45677</v>
      </c>
      <c r="V359" s="316">
        <f>+'PAI 2025 GPS rempl2)'!U357</f>
        <v>45807</v>
      </c>
      <c r="W359" s="315" t="str">
        <f>+'PAI 2025 GPS rempl2)'!V357</f>
        <v>2010-DIRECCION DE SIGNOS DISTINTIVOS;
2020-DIRECCIÓN DE NUEVAS CREACIONES</v>
      </c>
    </row>
    <row r="360" spans="1:23 16384:16384" s="317" customFormat="1" ht="58.5" customHeight="1" x14ac:dyDescent="0.25">
      <c r="A360" s="314" t="s">
        <v>1037</v>
      </c>
      <c r="B360" s="315" t="str">
        <f>VLOOKUP(A360,'Dimensión 3-Gestión con Valor'!$B$10:$B$379,1,0)</f>
        <v>2000.6.3</v>
      </c>
      <c r="C360" s="315" t="str">
        <f>+'PAI 2025 GPS rempl2)'!B358</f>
        <v>2000-DESPACHO DEL SUPERINTENDENTE DELEGADO PARA LA PROPIEDAD INDUSTRIAL</v>
      </c>
      <c r="D360" s="315">
        <f>+'PAI 2025 GPS rempl2)'!C358</f>
        <v>1</v>
      </c>
      <c r="E360" s="315" t="str">
        <f>+'PAI 2025 GPS rempl2)'!D358</f>
        <v>Actividad propia</v>
      </c>
      <c r="F360" s="315" t="str">
        <f>+'PAI 2025 GPS rempl2)'!E358</f>
        <v>2000.6.3</v>
      </c>
      <c r="G360" s="315" t="str">
        <f>+'PAI 2025 GPS rempl2)'!F358</f>
        <v>N/A</v>
      </c>
      <c r="H360" s="315">
        <f>VLOOKUP(A360,'Plantilla publicacion'!$A$3:$F$490,6,0)</f>
        <v>0</v>
      </c>
      <c r="I360" s="315">
        <f>VLOOKUP(F360,'Plantilla publicacion'!$A$3:$N$490,14,0)</f>
        <v>0</v>
      </c>
      <c r="J360" s="315">
        <f>VLOOKUP(F360,'Plantilla publicacion'!$A$3:$P$490,15,0)</f>
        <v>0</v>
      </c>
      <c r="K360" s="315" t="str">
        <f>+'PAI 2025 GPS rempl2)'!J358</f>
        <v>N/A</v>
      </c>
      <c r="L360" s="315" t="str">
        <f>+'PAI 2025 GPS rempl2)'!K358</f>
        <v>N/A</v>
      </c>
      <c r="M360" s="315" t="str">
        <f>+'PAI 2025 GPS rempl2)'!L358</f>
        <v>N/A</v>
      </c>
      <c r="N360" s="315" t="str">
        <f t="shared" si="61"/>
        <v>Política Mejora Normativa _DIMENSIÓN Gestión con Valores para Resultados</v>
      </c>
      <c r="O360" s="315" t="str">
        <f>IF(E360="Producto",VLOOKUP(F360,'Plantilla publicacion'!$A$3:$Q$490,16,0),"N/A")</f>
        <v>N/A</v>
      </c>
      <c r="P360" s="315" t="str">
        <f>+'PAI 2025 GPS rempl2)'!O358</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Q360" s="315">
        <f>+'PAI 2025 GPS rempl2)'!P358</f>
        <v>50</v>
      </c>
      <c r="R360" s="315">
        <f>+'PAI 2025 GPS rempl2)'!Q358</f>
        <v>2</v>
      </c>
      <c r="S360" s="315" t="str">
        <f>+'PAI 2025 GPS rempl2)'!R358</f>
        <v>Númerica</v>
      </c>
      <c r="T360" s="316" t="str">
        <f>+'PAI 2025 GPS rempl2)'!S358</f>
        <v># de Propuestas enviadas / 2 Propuestas por enviar</v>
      </c>
      <c r="U360" s="316">
        <f>+'PAI 2025 GPS rempl2)'!T358</f>
        <v>45811</v>
      </c>
      <c r="V360" s="315">
        <f>+'PAI 2025 GPS rempl2)'!U358</f>
        <v>45835</v>
      </c>
      <c r="W360" s="317" t="str">
        <f>+'PAI 2025 GPS rempl2)'!V358</f>
        <v>2000-DESPACHO DEL SUPERINTENDENTE DELEGADO PARA LA PROPIEDAD INDUSTRIAL</v>
      </c>
      <c r="XFD360" s="314"/>
    </row>
    <row r="361" spans="1:23 16384:16384" s="317" customFormat="1" ht="58.5" customHeight="1" x14ac:dyDescent="0.25">
      <c r="A361" s="196" t="s">
        <v>1038</v>
      </c>
      <c r="B361" s="314" t="str">
        <f>VLOOKUP(A361,'Dimensión 3-Gestión con Valor'!$B$10:$B$379,1,0)</f>
        <v>2000.6.4</v>
      </c>
      <c r="C361" s="315" t="str">
        <f>+'PAI 2025 GPS rempl2)'!B359</f>
        <v>2000-DESPACHO DEL SUPERINTENDENTE DELEGADO PARA LA PROPIEDAD INDUSTRIAL</v>
      </c>
      <c r="D361" s="315">
        <f>+'PAI 2025 GPS rempl2)'!C359</f>
        <v>1</v>
      </c>
      <c r="E361" s="315" t="str">
        <f>+'PAI 2025 GPS rempl2)'!D359</f>
        <v>Actividad propia</v>
      </c>
      <c r="F361" s="315" t="str">
        <f>+'PAI 2025 GPS rempl2)'!E359</f>
        <v>2000.6.4</v>
      </c>
      <c r="G361" s="315" t="str">
        <f>+'PAI 2025 GPS rempl2)'!F359</f>
        <v>N/A</v>
      </c>
      <c r="H361" s="315">
        <f>VLOOKUP(A361,'Plantilla publicacion'!$A$3:$F$490,6,0)</f>
        <v>0</v>
      </c>
      <c r="I361" s="315">
        <f>VLOOKUP(F361,'Plantilla publicacion'!$A$3:$N$490,14,0)</f>
        <v>0</v>
      </c>
      <c r="J361" s="315">
        <f>VLOOKUP(F361,'Plantilla publicacion'!$A$3:$P$490,15,0)</f>
        <v>0</v>
      </c>
      <c r="K361" s="315" t="str">
        <f>+'PAI 2025 GPS rempl2)'!J359</f>
        <v>N/A</v>
      </c>
      <c r="L361" s="315" t="str">
        <f>+'PAI 2025 GPS rempl2)'!K359</f>
        <v>N/A</v>
      </c>
      <c r="M361" s="315" t="str">
        <f>+'PAI 2025 GPS rempl2)'!L359</f>
        <v>N/A</v>
      </c>
      <c r="N361" s="315" t="str">
        <f t="shared" si="61"/>
        <v>Política Mejora Normativa _DIMENSIÓN Gestión con Valores para Resultados</v>
      </c>
      <c r="O361" s="315" t="str">
        <f>IF(E361="Producto",VLOOKUP(F361,'Plantilla publicacion'!$A$3:$Q$490,16,0),"N/A")</f>
        <v>N/A</v>
      </c>
      <c r="P361" s="315" t="str">
        <f>+'PAI 2025 GPS rempl2)'!O359</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Q361" s="315">
        <f>+'PAI 2025 GPS rempl2)'!P359</f>
        <v>50</v>
      </c>
      <c r="R361" s="315">
        <f>+'PAI 2025 GPS rempl2)'!Q359</f>
        <v>2</v>
      </c>
      <c r="S361" s="315" t="str">
        <f>+'PAI 2025 GPS rempl2)'!R359</f>
        <v>Númerica</v>
      </c>
      <c r="T361" s="315" t="str">
        <f>+'PAI 2025 GPS rempl2)'!S359</f>
        <v># de Propuestas enviadas / 2 Propuestas por enviar</v>
      </c>
      <c r="U361" s="316">
        <f>+'PAI 2025 GPS rempl2)'!T359</f>
        <v>45839</v>
      </c>
      <c r="V361" s="316">
        <f>+'PAI 2025 GPS rempl2)'!U359</f>
        <v>45856</v>
      </c>
      <c r="W361" s="315" t="str">
        <f>+'PAI 2025 GPS rempl2)'!V359</f>
        <v>2000-DESPACHO DEL SUPERINTENDENTE DELEGADO PARA LA PROPIEDAD INDUSTRIAL</v>
      </c>
    </row>
    <row r="362" spans="1:23 16384:16384" ht="58.5" customHeight="1" x14ac:dyDescent="0.25">
      <c r="A362" s="196" t="s">
        <v>509</v>
      </c>
      <c r="B362" s="186" t="str">
        <f>VLOOKUP(A362,'Dimensión 7 - Control Interno'!$B$10:$B$18,1,0)</f>
        <v>50.1</v>
      </c>
      <c r="C362" s="184" t="str">
        <f>+'PAI 2025 GPS rempl2)'!B360</f>
        <v>50-OFICINA DE CONTROL INTERNO</v>
      </c>
      <c r="D362" s="184">
        <f>+'PAI 2025 GPS rempl2)'!C360</f>
        <v>4</v>
      </c>
      <c r="E362" s="184" t="str">
        <f>+'PAI 2025 GPS rempl2)'!D360</f>
        <v>Producto</v>
      </c>
      <c r="F362" s="184" t="str">
        <f>+'PAI 2025 GPS rempl2)'!E360</f>
        <v>50.1</v>
      </c>
      <c r="G362" s="184" t="str">
        <f>+'PAI 2025 GPS rempl2)'!F360</f>
        <v>Operativo</v>
      </c>
      <c r="H362" s="184" t="str">
        <f>VLOOKUP(A362,'Plantilla publicacion'!$A$3:$F$490,6,0)</f>
        <v>60-Fortalecer el Sistema Integral de Gestión Institucional en el marco del Modelo Integrado de Planeación y gestión para mejorar la prestación del servicio.</v>
      </c>
      <c r="I362" s="184" t="str">
        <f>VLOOKUP(F362,'Plantilla publicacion'!$A$3:$N$490,14,0)</f>
        <v>106-Cumplimiento de productos del PAI asociados a Fortalecer el Sistema Integral de Gestión Institucional para mejorar la prestación del servicio.</v>
      </c>
      <c r="J362" s="184" t="str">
        <f>VLOOKUP(F362,'Plantilla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2" s="184" t="str">
        <f>+'PAI 2025 GPS rempl2)'!J360</f>
        <v>N/A</v>
      </c>
      <c r="L362" s="184" t="str">
        <f>+'PAI 2025 GPS rempl2)'!K360</f>
        <v>No</v>
      </c>
      <c r="M362" s="184" t="str">
        <f>+'PAI 2025 GPS rempl2)'!L360</f>
        <v>N/A</v>
      </c>
      <c r="N362" s="184" t="str">
        <f>VLOOKUP(A362,'Plantilla publicacion'!$A$2:$E$491,5,0)</f>
        <v>Política Control Interno _DIMENSIÓN Control Interno</v>
      </c>
      <c r="O362" s="184">
        <f>IF(E362="Producto",VLOOKUP(F362,'Plantilla publicacion'!$A$3:$Q$490,16,0),"N/A")</f>
        <v>0</v>
      </c>
      <c r="P362" s="184" t="str">
        <f>+'PAI 2025 GPS rempl2)'!O360</f>
        <v>Plan Anual de Auditorías ejecutado y presentado al CICCI (actas del CICCI firmadas semestralmente por Superintendente y jefe OCI)</v>
      </c>
      <c r="Q362" s="184">
        <f>+'PAI 2025 GPS rempl2)'!P360</f>
        <v>50</v>
      </c>
      <c r="R362" s="184">
        <f>+'PAI 2025 GPS rempl2)'!Q360</f>
        <v>100</v>
      </c>
      <c r="S362" s="184" t="str">
        <f>+'PAI 2025 GPS rempl2)'!R360</f>
        <v>Porcentual</v>
      </c>
      <c r="T362" s="184" t="str">
        <f>+'PAI 2025 GPS rempl2)'!S360</f>
        <v>% de plan ejecutado / 100% de plan a ejecutar</v>
      </c>
      <c r="U362" s="185">
        <f>+'PAI 2025 GPS rempl2)'!T360</f>
        <v>45659</v>
      </c>
      <c r="V362" s="185">
        <f>+'PAI 2025 GPS rempl2)'!U360</f>
        <v>46022</v>
      </c>
      <c r="W362" s="184" t="str">
        <f>+'PAI 2025 GPS rempl2)'!V360</f>
        <v>50-OFICINA DE CONTROL INTERNO</v>
      </c>
    </row>
    <row r="363" spans="1:23 16384:16384" s="317" customFormat="1" ht="58.5" customHeight="1" x14ac:dyDescent="0.25">
      <c r="A363" s="196" t="s">
        <v>513</v>
      </c>
      <c r="B363" s="314" t="str">
        <f>VLOOKUP(A363,'Dimensión 7 - Control Interno'!$B$10:$B$18,1,0)</f>
        <v>50.1.1</v>
      </c>
      <c r="C363" s="315" t="str">
        <f>+'PAI 2025 GPS rempl2)'!B361</f>
        <v>50-OFICINA DE CONTROL INTERNO</v>
      </c>
      <c r="D363" s="315">
        <f>+'PAI 2025 GPS rempl2)'!C361</f>
        <v>4</v>
      </c>
      <c r="E363" s="315" t="str">
        <f>+'PAI 2025 GPS rempl2)'!D361</f>
        <v>Actividad propia</v>
      </c>
      <c r="F363" s="315" t="str">
        <f>+'PAI 2025 GPS rempl2)'!E361</f>
        <v>50.1.1</v>
      </c>
      <c r="G363" s="315" t="str">
        <f>+'PAI 2025 GPS rempl2)'!F361</f>
        <v>N/A</v>
      </c>
      <c r="H363" s="315">
        <f>VLOOKUP(A363,'Plantilla publicacion'!$A$3:$F$490,6,0)</f>
        <v>0</v>
      </c>
      <c r="I363" s="315">
        <f>VLOOKUP(F363,'Plantilla publicacion'!$A$3:$N$490,14,0)</f>
        <v>0</v>
      </c>
      <c r="J363" s="315">
        <f>VLOOKUP(F363,'Plantilla publicacion'!$A$3:$P$490,15,0)</f>
        <v>0</v>
      </c>
      <c r="K363" s="315" t="str">
        <f>+'PAI 2025 GPS rempl2)'!J361</f>
        <v>N/A</v>
      </c>
      <c r="L363" s="315" t="str">
        <f>+'PAI 2025 GPS rempl2)'!K361</f>
        <v>N/A</v>
      </c>
      <c r="M363" s="315" t="str">
        <f>+'PAI 2025 GPS rempl2)'!L361</f>
        <v>N/A</v>
      </c>
      <c r="N363" s="315" t="str">
        <f t="shared" ref="N363:N364" si="62">+N362</f>
        <v>Política Control Interno _DIMENSIÓN Control Interno</v>
      </c>
      <c r="O363" s="315" t="str">
        <f>IF(E363="Producto",VLOOKUP(F363,'Plantilla publicacion'!$A$3:$Q$490,16,0),"N/A")</f>
        <v>N/A</v>
      </c>
      <c r="P363" s="315" t="str">
        <f>+'PAI 2025 GPS rempl2)'!O361</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Q363" s="315">
        <f>+'PAI 2025 GPS rempl2)'!P361</f>
        <v>80</v>
      </c>
      <c r="R363" s="315">
        <f>+'PAI 2025 GPS rempl2)'!Q361</f>
        <v>100</v>
      </c>
      <c r="S363" s="315" t="str">
        <f>+'PAI 2025 GPS rempl2)'!R361</f>
        <v>Porcentual</v>
      </c>
      <c r="T363" s="315" t="str">
        <f>+'PAI 2025 GPS rempl2)'!S361</f>
        <v>% de plan ejecutado / 100% de plan a ejecutar</v>
      </c>
      <c r="U363" s="316">
        <f>+'PAI 2025 GPS rempl2)'!T361</f>
        <v>45659</v>
      </c>
      <c r="V363" s="316">
        <f>+'PAI 2025 GPS rempl2)'!U361</f>
        <v>46022</v>
      </c>
      <c r="W363" s="315" t="str">
        <f>+'PAI 2025 GPS rempl2)'!V361</f>
        <v>50-OFICINA DE CONTROL INTERNO</v>
      </c>
    </row>
    <row r="364" spans="1:23 16384:16384" s="317" customFormat="1" ht="58.5" customHeight="1" x14ac:dyDescent="0.25">
      <c r="A364" s="314" t="s">
        <v>514</v>
      </c>
      <c r="B364" s="315" t="str">
        <f>VLOOKUP(A364,'Dimensión 7 - Control Interno'!$B$10:$B$18,1,0)</f>
        <v>50.1.2</v>
      </c>
      <c r="C364" s="315" t="str">
        <f>+'PAI 2025 GPS rempl2)'!B362</f>
        <v>50-OFICINA DE CONTROL INTERNO</v>
      </c>
      <c r="D364" s="315">
        <f>+'PAI 2025 GPS rempl2)'!C362</f>
        <v>4</v>
      </c>
      <c r="E364" s="315" t="str">
        <f>+'PAI 2025 GPS rempl2)'!D362</f>
        <v>Actividad propia</v>
      </c>
      <c r="F364" s="315" t="str">
        <f>+'PAI 2025 GPS rempl2)'!E362</f>
        <v>50.1.2</v>
      </c>
      <c r="G364" s="315" t="str">
        <f>+'PAI 2025 GPS rempl2)'!F362</f>
        <v>N/A</v>
      </c>
      <c r="H364" s="315">
        <f>VLOOKUP(A364,'Plantilla publicacion'!$A$3:$F$490,6,0)</f>
        <v>0</v>
      </c>
      <c r="I364" s="315">
        <f>VLOOKUP(F364,'Plantilla publicacion'!$A$3:$N$490,14,0)</f>
        <v>0</v>
      </c>
      <c r="J364" s="315">
        <f>VLOOKUP(F364,'Plantilla publicacion'!$A$3:$P$490,15,0)</f>
        <v>0</v>
      </c>
      <c r="K364" s="315" t="str">
        <f>+'PAI 2025 GPS rempl2)'!J362</f>
        <v>N/A</v>
      </c>
      <c r="L364" s="315" t="str">
        <f>+'PAI 2025 GPS rempl2)'!K362</f>
        <v>N/A</v>
      </c>
      <c r="M364" s="315" t="str">
        <f>+'PAI 2025 GPS rempl2)'!L362</f>
        <v>N/A</v>
      </c>
      <c r="N364" s="315" t="str">
        <f t="shared" si="62"/>
        <v>Política Control Interno _DIMENSIÓN Control Interno</v>
      </c>
      <c r="O364" s="315" t="str">
        <f>IF(E364="Producto",VLOOKUP(F364,'Plantilla publicacion'!$A$3:$Q$490,16,0),"N/A")</f>
        <v>N/A</v>
      </c>
      <c r="P364" s="315" t="str">
        <f>+'PAI 2025 GPS rempl2)'!O362</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Q364" s="315">
        <f>+'PAI 2025 GPS rempl2)'!P362</f>
        <v>20</v>
      </c>
      <c r="R364" s="315">
        <f>+'PAI 2025 GPS rempl2)'!Q362</f>
        <v>2</v>
      </c>
      <c r="S364" s="315" t="str">
        <f>+'PAI 2025 GPS rempl2)'!R362</f>
        <v>Númerica</v>
      </c>
      <c r="T364" s="316" t="str">
        <f>+'PAI 2025 GPS rempl2)'!S362</f>
        <v># de Comités ejecutados / 2 Comités Programados</v>
      </c>
      <c r="U364" s="316">
        <f>+'PAI 2025 GPS rempl2)'!T362</f>
        <v>45811</v>
      </c>
      <c r="V364" s="315">
        <f>+'PAI 2025 GPS rempl2)'!U362</f>
        <v>46022</v>
      </c>
      <c r="W364" s="317" t="str">
        <f>+'PAI 2025 GPS rempl2)'!V362</f>
        <v>50-OFICINA DE CONTROL INTERNO</v>
      </c>
      <c r="XFD364" s="314"/>
    </row>
    <row r="365" spans="1:23 16384:16384" ht="58.5" customHeight="1" x14ac:dyDescent="0.25">
      <c r="A365" s="196" t="s">
        <v>516</v>
      </c>
      <c r="B365" s="186" t="str">
        <f>VLOOKUP(A365,'Dimensión 7 - Control Interno'!$B$10:$B$18,1,0)</f>
        <v>50.2</v>
      </c>
      <c r="C365" s="184" t="str">
        <f>+'PAI 2025 GPS rempl2)'!B363</f>
        <v>50-OFICINA DE CONTROL INTERNO</v>
      </c>
      <c r="D365" s="184">
        <f>+'PAI 2025 GPS rempl2)'!C363</f>
        <v>4</v>
      </c>
      <c r="E365" s="184" t="str">
        <f>+'PAI 2025 GPS rempl2)'!D363</f>
        <v>Producto</v>
      </c>
      <c r="F365" s="184" t="str">
        <f>+'PAI 2025 GPS rempl2)'!E363</f>
        <v>50.2</v>
      </c>
      <c r="G365" s="184" t="str">
        <f>+'PAI 2025 GPS rempl2)'!F363</f>
        <v>Operativo</v>
      </c>
      <c r="H365" s="184" t="str">
        <f>VLOOKUP(A365,'Plantilla publicacion'!$A$3:$F$490,6,0)</f>
        <v>60-Fortalecer el Sistema Integral de Gestión Institucional en el marco del Modelo Integrado de Planeación y gestión para mejorar la prestación del servicio.</v>
      </c>
      <c r="I365" s="184" t="str">
        <f>VLOOKUP(F365,'Plantilla publicacion'!$A$3:$N$490,14,0)</f>
        <v>106-Cumplimiento de productos del PAI asociados a Fortalecer el Sistema Integral de Gestión Institucional para mejorar la prestación del servicio.</v>
      </c>
      <c r="J365" s="184" t="str">
        <f>VLOOKUP(F365,'Plantilla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5" s="184" t="str">
        <f>+'PAI 2025 GPS rempl2)'!J363</f>
        <v xml:space="preserve">PND - 5-31-5-b- Convergencia regional - Entidades públicas territoriales y nacionales fortalecidas </v>
      </c>
      <c r="L365" s="184" t="str">
        <f>+'PAI 2025 GPS rempl2)'!K363</f>
        <v>No</v>
      </c>
      <c r="M365" s="184" t="str">
        <f>+'PAI 2025 GPS rempl2)'!L363</f>
        <v>N/A</v>
      </c>
      <c r="N365" s="184" t="str">
        <f>VLOOKUP(A365,'Plantilla publicacion'!$A$2:$E$491,5,0)</f>
        <v>Política Control Interno _DIMENSIÓN Control Interno</v>
      </c>
      <c r="O365" s="184">
        <f>IF(E365="Producto",VLOOKUP(F365,'Plantilla publicacion'!$A$3:$Q$490,16,0),"N/A")</f>
        <v>0</v>
      </c>
      <c r="P365" s="184" t="str">
        <f>+'PAI 2025 GPS rempl2)'!O363</f>
        <v>Seguimiento Planes de trabajo MIPG en el marco de la Política Control Interno, con seguimiento realizado y radicado ante la OAP  (Informe)Entregable: (Informes de seguimiento  a la implementación y actas del comité)</v>
      </c>
      <c r="Q365" s="184">
        <f>+'PAI 2025 GPS rempl2)'!P363</f>
        <v>25</v>
      </c>
      <c r="R365" s="184">
        <f>+'PAI 2025 GPS rempl2)'!Q363</f>
        <v>1</v>
      </c>
      <c r="S365" s="184" t="str">
        <f>+'PAI 2025 GPS rempl2)'!R363</f>
        <v>Númerica</v>
      </c>
      <c r="T365" s="184" t="str">
        <f>+'PAI 2025 GPS rempl2)'!S363</f>
        <v># de Informe realizado y presentado / 1 Informe programado</v>
      </c>
      <c r="U365" s="185">
        <f>+'PAI 2025 GPS rempl2)'!T363</f>
        <v>45748</v>
      </c>
      <c r="V365" s="185">
        <f>+'PAI 2025 GPS rempl2)'!U363</f>
        <v>45869</v>
      </c>
      <c r="W365" s="184" t="str">
        <f>+'PAI 2025 GPS rempl2)'!V363</f>
        <v>50-OFICINA DE CONTROL INTERNO</v>
      </c>
    </row>
    <row r="366" spans="1:23 16384:16384" s="317" customFormat="1" ht="58.5" customHeight="1" x14ac:dyDescent="0.25">
      <c r="A366" s="196" t="s">
        <v>518</v>
      </c>
      <c r="B366" s="314" t="str">
        <f>VLOOKUP(A366,'Dimensión 7 - Control Interno'!$B$10:$B$18,1,0)</f>
        <v>50.2.1</v>
      </c>
      <c r="C366" s="315" t="str">
        <f>+'PAI 2025 GPS rempl2)'!B364</f>
        <v>50-OFICINA DE CONTROL INTERNO</v>
      </c>
      <c r="D366" s="315">
        <f>+'PAI 2025 GPS rempl2)'!C364</f>
        <v>4</v>
      </c>
      <c r="E366" s="315" t="str">
        <f>+'PAI 2025 GPS rempl2)'!D364</f>
        <v>Actividad propia</v>
      </c>
      <c r="F366" s="315" t="str">
        <f>+'PAI 2025 GPS rempl2)'!E364</f>
        <v>50.2.1</v>
      </c>
      <c r="G366" s="315" t="str">
        <f>+'PAI 2025 GPS rempl2)'!F364</f>
        <v>N/A</v>
      </c>
      <c r="H366" s="315">
        <f>VLOOKUP(A366,'Plantilla publicacion'!$A$3:$F$490,6,0)</f>
        <v>0</v>
      </c>
      <c r="I366" s="315">
        <f>VLOOKUP(F366,'Plantilla publicacion'!$A$3:$N$490,14,0)</f>
        <v>0</v>
      </c>
      <c r="J366" s="315">
        <f>VLOOKUP(F366,'Plantilla publicacion'!$A$3:$P$490,15,0)</f>
        <v>0</v>
      </c>
      <c r="K366" s="315" t="str">
        <f>+'PAI 2025 GPS rempl2)'!J364</f>
        <v>N/A</v>
      </c>
      <c r="L366" s="315" t="str">
        <f>+'PAI 2025 GPS rempl2)'!K364</f>
        <v>N/A</v>
      </c>
      <c r="M366" s="315" t="str">
        <f>+'PAI 2025 GPS rempl2)'!L364</f>
        <v>N/A</v>
      </c>
      <c r="N366" s="315" t="str">
        <f t="shared" ref="N366:N367" si="63">+N365</f>
        <v>Política Control Interno _DIMENSIÓN Control Interno</v>
      </c>
      <c r="O366" s="315" t="str">
        <f>IF(E366="Producto",VLOOKUP(F366,'Plantilla publicacion'!$A$3:$Q$490,16,0),"N/A")</f>
        <v>N/A</v>
      </c>
      <c r="P366" s="315" t="str">
        <f>+'PAI 2025 GPS rempl2)'!O364</f>
        <v>Realizar seguimiento a  los Planes de trabajo MIPG que afectan a la Política Control Interno, conforme a las recomendaciones del FURAG (Correo de solicitud de información a las áreas frente a los seguimientos de las MIPG cuando aplique)</v>
      </c>
      <c r="Q366" s="315">
        <f>+'PAI 2025 GPS rempl2)'!P364</f>
        <v>80</v>
      </c>
      <c r="R366" s="315">
        <f>+'PAI 2025 GPS rempl2)'!Q364</f>
        <v>1</v>
      </c>
      <c r="S366" s="315" t="str">
        <f>+'PAI 2025 GPS rempl2)'!R364</f>
        <v>Númerica</v>
      </c>
      <c r="T366" s="315" t="str">
        <f>+'PAI 2025 GPS rempl2)'!S364</f>
        <v># de Informe realizado / 1 Informe programado</v>
      </c>
      <c r="U366" s="316">
        <f>+'PAI 2025 GPS rempl2)'!T364</f>
        <v>45748</v>
      </c>
      <c r="V366" s="316">
        <f>+'PAI 2025 GPS rempl2)'!U364</f>
        <v>45869</v>
      </c>
      <c r="W366" s="315" t="str">
        <f>+'PAI 2025 GPS rempl2)'!V364</f>
        <v>50-OFICINA DE CONTROL INTERNO</v>
      </c>
    </row>
    <row r="367" spans="1:23 16384:16384" s="317" customFormat="1" ht="58.5" customHeight="1" x14ac:dyDescent="0.25">
      <c r="A367" s="196" t="s">
        <v>519</v>
      </c>
      <c r="B367" s="314" t="str">
        <f>VLOOKUP(A367,'Dimensión 7 - Control Interno'!$B$10:$B$18,1,0)</f>
        <v>50.2.2</v>
      </c>
      <c r="C367" s="315" t="str">
        <f>+'PAI 2025 GPS rempl2)'!B365</f>
        <v>50-OFICINA DE CONTROL INTERNO</v>
      </c>
      <c r="D367" s="315">
        <f>+'PAI 2025 GPS rempl2)'!C365</f>
        <v>4</v>
      </c>
      <c r="E367" s="315" t="str">
        <f>+'PAI 2025 GPS rempl2)'!D365</f>
        <v>Actividad propia</v>
      </c>
      <c r="F367" s="315" t="str">
        <f>+'PAI 2025 GPS rempl2)'!E365</f>
        <v>50.2.2</v>
      </c>
      <c r="G367" s="315" t="str">
        <f>+'PAI 2025 GPS rempl2)'!F365</f>
        <v>N/A</v>
      </c>
      <c r="H367" s="315">
        <f>VLOOKUP(A367,'Plantilla publicacion'!$A$3:$F$490,6,0)</f>
        <v>0</v>
      </c>
      <c r="I367" s="315">
        <f>VLOOKUP(F367,'Plantilla publicacion'!$A$3:$N$490,14,0)</f>
        <v>0</v>
      </c>
      <c r="J367" s="315">
        <f>VLOOKUP(F367,'Plantilla publicacion'!$A$3:$P$490,15,0)</f>
        <v>0</v>
      </c>
      <c r="K367" s="315" t="str">
        <f>+'PAI 2025 GPS rempl2)'!J365</f>
        <v>N/A</v>
      </c>
      <c r="L367" s="315" t="str">
        <f>+'PAI 2025 GPS rempl2)'!K365</f>
        <v>N/A</v>
      </c>
      <c r="M367" s="315" t="str">
        <f>+'PAI 2025 GPS rempl2)'!L365</f>
        <v>N/A</v>
      </c>
      <c r="N367" s="315" t="str">
        <f t="shared" si="63"/>
        <v>Política Control Interno _DIMENSIÓN Control Interno</v>
      </c>
      <c r="O367" s="315" t="str">
        <f>IF(E367="Producto",VLOOKUP(F367,'Plantilla publicacion'!$A$3:$Q$490,16,0),"N/A")</f>
        <v>N/A</v>
      </c>
      <c r="P367" s="315" t="str">
        <f>+'PAI 2025 GPS rempl2)'!O365</f>
        <v>Elaborar y presentar al Comité Institucional de Gestión y Desempeño el informe de seguimiento a la implementación del MIPG (Actas de CIGD)</v>
      </c>
      <c r="Q367" s="315">
        <f>+'PAI 2025 GPS rempl2)'!P365</f>
        <v>20</v>
      </c>
      <c r="R367" s="315">
        <f>+'PAI 2025 GPS rempl2)'!Q365</f>
        <v>1</v>
      </c>
      <c r="S367" s="315" t="str">
        <f>+'PAI 2025 GPS rempl2)'!R365</f>
        <v>Númerica</v>
      </c>
      <c r="T367" s="315" t="str">
        <f>+'PAI 2025 GPS rempl2)'!S365</f>
        <v># de Acta presentada / 1 Acta programada</v>
      </c>
      <c r="U367" s="316">
        <f>+'PAI 2025 GPS rempl2)'!T365</f>
        <v>45748</v>
      </c>
      <c r="V367" s="316">
        <f>+'PAI 2025 GPS rempl2)'!U365</f>
        <v>45869</v>
      </c>
      <c r="W367" s="315" t="str">
        <f>+'PAI 2025 GPS rempl2)'!V365</f>
        <v>50-OFICINA DE CONTROL INTERNO</v>
      </c>
    </row>
    <row r="368" spans="1:23 16384:16384" ht="58.5" customHeight="1" x14ac:dyDescent="0.25">
      <c r="A368" s="196" t="s">
        <v>520</v>
      </c>
      <c r="B368" s="186" t="str">
        <f>VLOOKUP(A368,'Dimensión 7 - Control Interno'!$B$10:$B$18,1,0)</f>
        <v>50.3</v>
      </c>
      <c r="C368" s="184" t="str">
        <f>+'PAI 2025 GPS rempl2)'!B366</f>
        <v>50-OFICINA DE CONTROL INTERNO</v>
      </c>
      <c r="D368" s="184">
        <f>+'PAI 2025 GPS rempl2)'!C366</f>
        <v>4</v>
      </c>
      <c r="E368" s="184" t="str">
        <f>+'PAI 2025 GPS rempl2)'!D366</f>
        <v>Producto</v>
      </c>
      <c r="F368" s="184" t="str">
        <f>+'PAI 2025 GPS rempl2)'!E366</f>
        <v>50.3</v>
      </c>
      <c r="G368" s="184" t="str">
        <f>+'PAI 2025 GPS rempl2)'!F366</f>
        <v>Operativo</v>
      </c>
      <c r="H368" s="184" t="str">
        <f>VLOOKUP(A368,'Plantilla publicacion'!$A$3:$F$490,6,0)</f>
        <v>60-Fortalecer el Sistema Integral de Gestión Institucional en el marco del Modelo Integrado de Planeación y gestión para mejorar la prestación del servicio.</v>
      </c>
      <c r="I368" s="184" t="str">
        <f>VLOOKUP(F368,'Plantilla publicacion'!$A$3:$N$490,14,0)</f>
        <v>106-Cumplimiento de productos del PAI asociados a Fortalecer el Sistema Integral de Gestión Institucional para mejorar la prestación del servicio.</v>
      </c>
      <c r="J368" s="184" t="str">
        <f>VLOOKUP(F368,'Plantilla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8" s="184" t="str">
        <f>+'PAI 2025 GPS rempl2)'!J366</f>
        <v>N/A</v>
      </c>
      <c r="L368" s="184" t="str">
        <f>+'PAI 2025 GPS rempl2)'!K366</f>
        <v>No</v>
      </c>
      <c r="M368" s="184" t="str">
        <f>+'PAI 2025 GPS rempl2)'!L366</f>
        <v>N/A</v>
      </c>
      <c r="N368" s="184" t="str">
        <f>VLOOKUP(A368,'Plantilla publicacion'!$A$2:$E$491,5,0)</f>
        <v>Política Control Interno _DIMENSIÓN Control Interno</v>
      </c>
      <c r="O368" s="184">
        <f>IF(E368="Producto",VLOOKUP(F368,'Plantilla publicacion'!$A$3:$Q$490,16,0),"N/A")</f>
        <v>0</v>
      </c>
      <c r="P368" s="184" t="str">
        <f>+'PAI 2025 GPS rempl2)'!O366</f>
        <v>Objetivos estratégicos y orientaciones PND, evaluados frente a la planeación 2025 y el PES (Informe elaborado y enviado a Despacho y OAP/memorando o correo)</v>
      </c>
      <c r="Q368" s="184">
        <f>+'PAI 2025 GPS rempl2)'!P366</f>
        <v>25</v>
      </c>
      <c r="R368" s="184">
        <f>+'PAI 2025 GPS rempl2)'!Q366</f>
        <v>1</v>
      </c>
      <c r="S368" s="184" t="str">
        <f>+'PAI 2025 GPS rempl2)'!R366</f>
        <v>Númerica</v>
      </c>
      <c r="T368" s="184" t="str">
        <f>+'PAI 2025 GPS rempl2)'!S366</f>
        <v># de Informe radicado / 1 Informe programado</v>
      </c>
      <c r="U368" s="185">
        <f>+'PAI 2025 GPS rempl2)'!T366</f>
        <v>45707</v>
      </c>
      <c r="V368" s="185">
        <f>+'PAI 2025 GPS rempl2)'!U366</f>
        <v>45873</v>
      </c>
      <c r="W368" s="184" t="str">
        <f>+'PAI 2025 GPS rempl2)'!V366</f>
        <v>50-OFICINA DE CONTROL INTERNO</v>
      </c>
    </row>
    <row r="369" spans="1:23 16384:16384" s="317" customFormat="1" ht="58.5" customHeight="1" x14ac:dyDescent="0.25">
      <c r="A369" s="314" t="s">
        <v>522</v>
      </c>
      <c r="B369" s="315" t="str">
        <f>VLOOKUP(A369,'Dimensión 7 - Control Interno'!$B$10:$B$18,1,0)</f>
        <v>50.3.1</v>
      </c>
      <c r="C369" s="315" t="str">
        <f>+'PAI 2025 GPS rempl2)'!B367</f>
        <v>50-OFICINA DE CONTROL INTERNO</v>
      </c>
      <c r="D369" s="315">
        <f>+'PAI 2025 GPS rempl2)'!C367</f>
        <v>4</v>
      </c>
      <c r="E369" s="315" t="str">
        <f>+'PAI 2025 GPS rempl2)'!D367</f>
        <v>Actividad propia</v>
      </c>
      <c r="F369" s="315" t="str">
        <f>+'PAI 2025 GPS rempl2)'!E367</f>
        <v>50.3.1</v>
      </c>
      <c r="G369" s="315" t="str">
        <f>+'PAI 2025 GPS rempl2)'!F367</f>
        <v>N/A</v>
      </c>
      <c r="H369" s="315">
        <f>VLOOKUP(A369,'Plantilla publicacion'!$A$3:$F$490,6,0)</f>
        <v>0</v>
      </c>
      <c r="I369" s="315">
        <f>VLOOKUP(F369,'Plantilla publicacion'!$A$3:$N$490,14,0)</f>
        <v>0</v>
      </c>
      <c r="J369" s="315">
        <f>VLOOKUP(F369,'Plantilla publicacion'!$A$3:$P$490,15,0)</f>
        <v>0</v>
      </c>
      <c r="K369" s="315" t="str">
        <f>+'PAI 2025 GPS rempl2)'!J367</f>
        <v>N/A</v>
      </c>
      <c r="L369" s="315" t="str">
        <f>+'PAI 2025 GPS rempl2)'!K367</f>
        <v>N/A</v>
      </c>
      <c r="M369" s="315" t="str">
        <f>+'PAI 2025 GPS rempl2)'!L367</f>
        <v>N/A</v>
      </c>
      <c r="N369" s="315" t="str">
        <f t="shared" ref="N369:N371" si="64">+N368</f>
        <v>Política Control Interno _DIMENSIÓN Control Interno</v>
      </c>
      <c r="O369" s="315" t="str">
        <f>IF(E369="Producto",VLOOKUP(F369,'Plantilla publicacion'!$A$3:$Q$490,16,0),"N/A")</f>
        <v>N/A</v>
      </c>
      <c r="P369" s="315" t="str">
        <f>+'PAI 2025 GPS rempl2)'!O367</f>
        <v>Evaluar el cumplimiento de compromisos que la Superintendencia  tiene en el Plan Estratégico Sectorial frente a los objetivos estratégicos del ministerio (informe con los resultados de la evaluación elaborado)</v>
      </c>
      <c r="Q369" s="315">
        <f>+'PAI 2025 GPS rempl2)'!P367</f>
        <v>80</v>
      </c>
      <c r="R369" s="315">
        <f>+'PAI 2025 GPS rempl2)'!Q367</f>
        <v>1</v>
      </c>
      <c r="S369" s="315" t="str">
        <f>+'PAI 2025 GPS rempl2)'!R367</f>
        <v>Númerica</v>
      </c>
      <c r="T369" s="316" t="str">
        <f>+'PAI 2025 GPS rempl2)'!S367</f>
        <v># de Documento soporte realizado / 1 Documento soporte programado</v>
      </c>
      <c r="U369" s="316">
        <f>+'PAI 2025 GPS rempl2)'!T367</f>
        <v>45707</v>
      </c>
      <c r="V369" s="315">
        <f>+'PAI 2025 GPS rempl2)'!U367</f>
        <v>45873</v>
      </c>
      <c r="W369" s="317" t="str">
        <f>+'PAI 2025 GPS rempl2)'!V367</f>
        <v>50-OFICINA DE CONTROL INTERNO</v>
      </c>
      <c r="XFD369" s="314"/>
    </row>
    <row r="370" spans="1:23 16384:16384" s="317" customFormat="1" ht="58.5" customHeight="1" x14ac:dyDescent="0.25">
      <c r="A370" s="196" t="s">
        <v>524</v>
      </c>
      <c r="B370" s="314" t="e">
        <f>VLOOKUP(A370,'Dimensión 3-Gestión con Valor'!$B$10:$B$379,1,0)</f>
        <v>#N/A</v>
      </c>
      <c r="C370" s="315" t="str">
        <f>+'PAI 2025 GPS rempl2)'!B368</f>
        <v>50-OFICINA DE CONTROL INTERNO</v>
      </c>
      <c r="D370" s="315">
        <f>+'PAI 2025 GPS rempl2)'!C368</f>
        <v>4</v>
      </c>
      <c r="E370" s="315" t="str">
        <f>+'PAI 2025 GPS rempl2)'!D368</f>
        <v>Actividad propia Eliminada</v>
      </c>
      <c r="F370" s="315" t="str">
        <f>+'PAI 2025 GPS rempl2)'!E368</f>
        <v>50.3.2</v>
      </c>
      <c r="G370" s="315" t="str">
        <f>+'PAI 2025 GPS rempl2)'!F368</f>
        <v>N/A</v>
      </c>
      <c r="H370" s="315">
        <f>VLOOKUP(A370,'Plantilla publicacion'!$A$3:$F$490,6,0)</f>
        <v>0</v>
      </c>
      <c r="I370" s="315">
        <f>VLOOKUP(F370,'Plantilla publicacion'!$A$3:$N$490,14,0)</f>
        <v>0</v>
      </c>
      <c r="J370" s="315">
        <f>VLOOKUP(F370,'Plantilla publicacion'!$A$3:$P$490,15,0)</f>
        <v>0</v>
      </c>
      <c r="K370" s="315" t="str">
        <f>+'PAI 2025 GPS rempl2)'!J368</f>
        <v>N/A</v>
      </c>
      <c r="L370" s="315" t="str">
        <f>+'PAI 2025 GPS rempl2)'!K368</f>
        <v>N/A</v>
      </c>
      <c r="M370" s="315" t="str">
        <f>+'PAI 2025 GPS rempl2)'!L368</f>
        <v>N/A</v>
      </c>
      <c r="N370" s="315" t="str">
        <f t="shared" si="64"/>
        <v>Política Control Interno _DIMENSIÓN Control Interno</v>
      </c>
      <c r="O370" s="315" t="str">
        <f>IF(E370="Producto",VLOOKUP(F370,'Plantilla publicacion'!$A$3:$Q$490,16,0),"N/A")</f>
        <v>N/A</v>
      </c>
      <c r="P370" s="315" t="str">
        <f>+'PAI 2025 GPS rempl2)'!O368</f>
        <v>Evaluar cumplimiento de los Objetivos Estrategicos  y el Plan Nacional de Desarrollo frente a las responsabilidades determinadas por los mismos para la SIC. (informe con los resultados de la evaluación elaborado).</v>
      </c>
      <c r="Q370" s="315">
        <f>+'PAI 2025 GPS rempl2)'!P368</f>
        <v>40</v>
      </c>
      <c r="R370" s="315">
        <f>+'PAI 2025 GPS rempl2)'!Q368</f>
        <v>1</v>
      </c>
      <c r="S370" s="315" t="str">
        <f>+'PAI 2025 GPS rempl2)'!R368</f>
        <v>Númerica</v>
      </c>
      <c r="T370" s="315" t="str">
        <f>+'PAI 2025 GPS rempl2)'!S368</f>
        <v># de Documento soporte realizado / 1 Documento soporte programado</v>
      </c>
      <c r="U370" s="316">
        <f>+'PAI 2025 GPS rempl2)'!T368</f>
        <v>45707</v>
      </c>
      <c r="V370" s="316">
        <f>+'PAI 2025 GPS rempl2)'!U368</f>
        <v>46010</v>
      </c>
      <c r="W370" s="315" t="str">
        <f>+'PAI 2025 GPS rempl2)'!V368</f>
        <v>50-OFICINA DE CONTROL INTERNO</v>
      </c>
    </row>
    <row r="371" spans="1:23 16384:16384" s="317" customFormat="1" ht="58.5" customHeight="1" x14ac:dyDescent="0.25">
      <c r="A371" s="196" t="s">
        <v>525</v>
      </c>
      <c r="B371" s="314" t="str">
        <f>VLOOKUP(A371,'Dimensión 7 - Control Interno'!$B$10:$B$18,1,0)</f>
        <v>50.3.3</v>
      </c>
      <c r="C371" s="315" t="str">
        <f>+'PAI 2025 GPS rempl2)'!B369</f>
        <v>50-OFICINA DE CONTROL INTERNO</v>
      </c>
      <c r="D371" s="315">
        <f>+'PAI 2025 GPS rempl2)'!C369</f>
        <v>4</v>
      </c>
      <c r="E371" s="315" t="str">
        <f>+'PAI 2025 GPS rempl2)'!D369</f>
        <v>Actividad propia</v>
      </c>
      <c r="F371" s="315" t="str">
        <f>+'PAI 2025 GPS rempl2)'!E369</f>
        <v>50.3.3</v>
      </c>
      <c r="G371" s="315" t="str">
        <f>+'PAI 2025 GPS rempl2)'!F369</f>
        <v>N/A</v>
      </c>
      <c r="H371" s="315">
        <f>VLOOKUP(A371,'Plantilla publicacion'!$A$3:$F$490,6,0)</f>
        <v>0</v>
      </c>
      <c r="I371" s="315">
        <f>VLOOKUP(F371,'Plantilla publicacion'!$A$3:$N$490,14,0)</f>
        <v>0</v>
      </c>
      <c r="J371" s="315">
        <f>VLOOKUP(F371,'Plantilla publicacion'!$A$3:$P$490,15,0)</f>
        <v>0</v>
      </c>
      <c r="K371" s="315" t="str">
        <f>+'PAI 2025 GPS rempl2)'!J369</f>
        <v>N/A</v>
      </c>
      <c r="L371" s="315" t="str">
        <f>+'PAI 2025 GPS rempl2)'!K369</f>
        <v>N/A</v>
      </c>
      <c r="M371" s="315" t="str">
        <f>+'PAI 2025 GPS rempl2)'!L369</f>
        <v>N/A</v>
      </c>
      <c r="N371" s="315" t="str">
        <f t="shared" si="64"/>
        <v>Política Control Interno _DIMENSIÓN Control Interno</v>
      </c>
      <c r="O371" s="315" t="str">
        <f>IF(E371="Producto",VLOOKUP(F371,'Plantilla publicacion'!$A$3:$Q$490,16,0),"N/A")</f>
        <v>N/A</v>
      </c>
      <c r="P371" s="315" t="str">
        <f>+'PAI 2025 GPS rempl2)'!O369</f>
        <v>Elaborar y radicar ante los responsables, el informe. (informe con los resultados de la evaluación elaborado y radicado al Superintendente y OAP / Correo-Memorando)</v>
      </c>
      <c r="Q371" s="315">
        <f>+'PAI 2025 GPS rempl2)'!P369</f>
        <v>20</v>
      </c>
      <c r="R371" s="315">
        <f>+'PAI 2025 GPS rempl2)'!Q369</f>
        <v>1</v>
      </c>
      <c r="S371" s="315" t="str">
        <f>+'PAI 2025 GPS rempl2)'!R369</f>
        <v>Númerica</v>
      </c>
      <c r="T371" s="315" t="str">
        <f>+'PAI 2025 GPS rempl2)'!S369</f>
        <v># de Informe radicado / 1 Informe programado</v>
      </c>
      <c r="U371" s="316">
        <f>+'PAI 2025 GPS rempl2)'!T369</f>
        <v>45707</v>
      </c>
      <c r="V371" s="316">
        <f>+'PAI 2025 GPS rempl2)'!U369</f>
        <v>45873</v>
      </c>
      <c r="W371" s="315" t="str">
        <f>+'PAI 2025 GPS rempl2)'!V369</f>
        <v>50-OFICINA DE CONTROL INTERNO</v>
      </c>
    </row>
    <row r="372" spans="1:23 16384:16384" ht="58.5" customHeight="1" x14ac:dyDescent="0.25">
      <c r="A372" s="196" t="s">
        <v>929</v>
      </c>
      <c r="B372" s="186" t="str">
        <f>VLOOKUP(A372,'Dimensión 3-Gestión con Valor'!$B$10:$B$379,1,0)</f>
        <v>72.1</v>
      </c>
      <c r="C372" s="184" t="str">
        <f>+'PAI 2025 GPS rempl2)'!B370</f>
        <v>72-GRUPO DE TRABAJO DE ATENCION AL CIUDADANO</v>
      </c>
      <c r="D372" s="184">
        <f>+'PAI 2025 GPS rempl2)'!C370</f>
        <v>2</v>
      </c>
      <c r="E372" s="184" t="str">
        <f>+'PAI 2025 GPS rempl2)'!D370</f>
        <v>Producto</v>
      </c>
      <c r="F372" s="184" t="str">
        <f>+'PAI 2025 GPS rempl2)'!E370</f>
        <v>72.1</v>
      </c>
      <c r="G372" s="184" t="str">
        <f>+'PAI 2025 GPS rempl2)'!F370</f>
        <v>Operativo</v>
      </c>
      <c r="H372" s="184" t="str">
        <f>VLOOKUP(A372,'Plantilla publicacion'!$A$3:$F$490,6,0)</f>
        <v>60-Fortalecer el Sistema Integral de Gestión Institucional en el marco del Modelo Integrado de Planeación y gestión para mejorar la prestación del servicio.</v>
      </c>
      <c r="I372" s="184" t="str">
        <f>VLOOKUP(F372,'Plantilla publicacion'!$A$3:$N$490,14,0)</f>
        <v>106-Cumplimiento de productos del PAI asociados a Fortalecer el Sistema Integral de Gestión Institucional para mejorar la prestación del servicio.</v>
      </c>
      <c r="J372" s="184" t="str">
        <f>VLOOKUP(F372,'Plantilla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72" s="184" t="str">
        <f>+'PAI 2025 GPS rempl2)'!J370</f>
        <v>N/A</v>
      </c>
      <c r="L372" s="184" t="str">
        <f>+'PAI 2025 GPS rempl2)'!K370</f>
        <v>No</v>
      </c>
      <c r="M372" s="184" t="str">
        <f>+'PAI 2025 GPS rempl2)'!L370</f>
        <v>C-3599-0200-0005-53105b</v>
      </c>
      <c r="N372" s="184" t="str">
        <f>VLOOKUP(A372,'Plantilla publicacion'!$A$2:$E$491,5,0)</f>
        <v>Política Participación Ciudadana en la Gestión Pública _DIMENSIÓN Gestión con Valores para Resultados</v>
      </c>
      <c r="O372" s="184">
        <f>IF(E372="Producto",VLOOKUP(F372,'Plantilla publicacion'!$A$3:$Q$490,16,0),"N/A")</f>
        <v>0</v>
      </c>
      <c r="P372" s="184" t="str">
        <f>+'PAI 2025 GPS rempl2)'!O370</f>
        <v>Estrategia Integral de Relacionamiento Ciudadano, orientada al fortalecimiento de la relación entre la entidad y los ciudadanos, promoviendo la participación, el servicio eficiente y la confianza mutua, ejecutada (Informe de actividades realizadas )</v>
      </c>
      <c r="Q372" s="184">
        <f>+'PAI 2025 GPS rempl2)'!P370</f>
        <v>30</v>
      </c>
      <c r="R372" s="184">
        <f>+'PAI 2025 GPS rempl2)'!Q370</f>
        <v>100</v>
      </c>
      <c r="S372" s="184" t="str">
        <f>+'PAI 2025 GPS rempl2)'!R370</f>
        <v>Porcentual</v>
      </c>
      <c r="T372" s="184" t="str">
        <f>+'PAI 2025 GPS rempl2)'!S370</f>
        <v>% de informes elaborados / 100% de informes planeados a elaborar</v>
      </c>
      <c r="U372" s="185">
        <f>+'PAI 2025 GPS rempl2)'!T370</f>
        <v>45672</v>
      </c>
      <c r="V372" s="185">
        <f>+'PAI 2025 GPS rempl2)'!U370</f>
        <v>45975</v>
      </c>
      <c r="W372" s="184" t="str">
        <f>+'PAI 2025 GPS rempl2)'!V370</f>
        <v>72-GRUPO DE TRABAJO DE ATENCION AL CIUDADANO</v>
      </c>
    </row>
    <row r="373" spans="1:23 16384:16384" s="317" customFormat="1" ht="58.5" customHeight="1" x14ac:dyDescent="0.25">
      <c r="A373" s="314" t="s">
        <v>931</v>
      </c>
      <c r="B373" s="315" t="str">
        <f>VLOOKUP(A373,'Dimensión 3-Gestión con Valor'!$B$10:$B$379,1,0)</f>
        <v>72.1.1</v>
      </c>
      <c r="C373" s="315" t="str">
        <f>+'PAI 2025 GPS rempl2)'!B371</f>
        <v>72-GRUPO DE TRABAJO DE ATENCION AL CIUDADANO</v>
      </c>
      <c r="D373" s="315">
        <f>+'PAI 2025 GPS rempl2)'!C371</f>
        <v>2</v>
      </c>
      <c r="E373" s="315" t="str">
        <f>+'PAI 2025 GPS rempl2)'!D371</f>
        <v>Actividad propia</v>
      </c>
      <c r="F373" s="315" t="str">
        <f>+'PAI 2025 GPS rempl2)'!E371</f>
        <v>72.1.1</v>
      </c>
      <c r="G373" s="315" t="str">
        <f>+'PAI 2025 GPS rempl2)'!F371</f>
        <v>N/A</v>
      </c>
      <c r="H373" s="315">
        <f>VLOOKUP(A373,'Plantilla publicacion'!$A$3:$F$490,6,0)</f>
        <v>0</v>
      </c>
      <c r="I373" s="315">
        <f>VLOOKUP(F373,'Plantilla publicacion'!$A$3:$N$490,14,0)</f>
        <v>0</v>
      </c>
      <c r="J373" s="315">
        <f>VLOOKUP(F373,'Plantilla publicacion'!$A$3:$P$490,15,0)</f>
        <v>0</v>
      </c>
      <c r="K373" s="315" t="str">
        <f>+'PAI 2025 GPS rempl2)'!J371</f>
        <v>N/A</v>
      </c>
      <c r="L373" s="315" t="str">
        <f>+'PAI 2025 GPS rempl2)'!K371</f>
        <v>N/A</v>
      </c>
      <c r="M373" s="315" t="str">
        <f>+'PAI 2025 GPS rempl2)'!L371</f>
        <v>N/A</v>
      </c>
      <c r="N373" s="315" t="str">
        <f t="shared" ref="N373:N380" si="65">+N372</f>
        <v>Política Participación Ciudadana en la Gestión Pública _DIMENSIÓN Gestión con Valores para Resultados</v>
      </c>
      <c r="O373" s="315" t="str">
        <f>IF(E373="Producto",VLOOKUP(F373,'Plantilla publicacion'!$A$3:$Q$490,16,0),"N/A")</f>
        <v>N/A</v>
      </c>
      <c r="P373" s="315" t="str">
        <f>+'PAI 2025 GPS rempl2)'!O371</f>
        <v>Diseñar la estrategia de relacionamiento con la ciudadanía SIC 2025  que incluya el plan de trabajo para su ejecución (Documento de estrategia que incluya plan de trabajo)</v>
      </c>
      <c r="Q373" s="315">
        <f>+'PAI 2025 GPS rempl2)'!P371</f>
        <v>10</v>
      </c>
      <c r="R373" s="315">
        <f>+'PAI 2025 GPS rempl2)'!Q371</f>
        <v>1</v>
      </c>
      <c r="S373" s="315" t="str">
        <f>+'PAI 2025 GPS rempl2)'!R371</f>
        <v>Númerica</v>
      </c>
      <c r="T373" s="316" t="str">
        <f>+'PAI 2025 GPS rempl2)'!S371</f>
        <v># de estrategias de relacionamiento diseñadas / 1 Estrategias de relacionamiento a diseñar</v>
      </c>
      <c r="U373" s="316">
        <f>+'PAI 2025 GPS rempl2)'!T371</f>
        <v>45672</v>
      </c>
      <c r="V373" s="315">
        <f>+'PAI 2025 GPS rempl2)'!U371</f>
        <v>45706</v>
      </c>
      <c r="W373" s="317" t="str">
        <f>+'PAI 2025 GPS rempl2)'!V371</f>
        <v>72-GRUPO DE TRABAJO DE ATENCION AL CIUDADANO</v>
      </c>
      <c r="XFD373" s="314"/>
    </row>
    <row r="374" spans="1:23 16384:16384" s="317" customFormat="1" ht="58.5" customHeight="1" x14ac:dyDescent="0.25">
      <c r="A374" s="196" t="s">
        <v>933</v>
      </c>
      <c r="B374" s="314" t="str">
        <f>VLOOKUP(A374,'Dimensión 3-Gestión con Valor'!$B$10:$B$379,1,0)</f>
        <v>72.1.2</v>
      </c>
      <c r="C374" s="315" t="str">
        <f>+'PAI 2025 GPS rempl2)'!B372</f>
        <v>72-GRUPO DE TRABAJO DE ATENCION AL CIUDADANO</v>
      </c>
      <c r="D374" s="315">
        <f>+'PAI 2025 GPS rempl2)'!C372</f>
        <v>2</v>
      </c>
      <c r="E374" s="315" t="str">
        <f>+'PAI 2025 GPS rempl2)'!D372</f>
        <v>Actividad propia</v>
      </c>
      <c r="F374" s="315" t="str">
        <f>+'PAI 2025 GPS rempl2)'!E372</f>
        <v>72.1.2</v>
      </c>
      <c r="G374" s="315" t="str">
        <f>+'PAI 2025 GPS rempl2)'!F372</f>
        <v>N/A</v>
      </c>
      <c r="H374" s="315">
        <f>VLOOKUP(A374,'Plantilla publicacion'!$A$3:$F$490,6,0)</f>
        <v>0</v>
      </c>
      <c r="I374" s="315">
        <f>VLOOKUP(F374,'Plantilla publicacion'!$A$3:$N$490,14,0)</f>
        <v>0</v>
      </c>
      <c r="J374" s="315">
        <f>VLOOKUP(F374,'Plantilla publicacion'!$A$3:$P$490,15,0)</f>
        <v>0</v>
      </c>
      <c r="K374" s="315" t="str">
        <f>+'PAI 2025 GPS rempl2)'!J372</f>
        <v>N/A</v>
      </c>
      <c r="L374" s="315" t="str">
        <f>+'PAI 2025 GPS rempl2)'!K372</f>
        <v>N/A</v>
      </c>
      <c r="M374" s="315" t="str">
        <f>+'PAI 2025 GPS rempl2)'!L372</f>
        <v>N/A</v>
      </c>
      <c r="N374" s="315" t="str">
        <f t="shared" si="65"/>
        <v>Política Participación Ciudadana en la Gestión Pública _DIMENSIÓN Gestión con Valores para Resultados</v>
      </c>
      <c r="O374" s="315" t="str">
        <f>IF(E374="Producto",VLOOKUP(F374,'Plantilla publicacion'!$A$3:$Q$490,16,0),"N/A")</f>
        <v>N/A</v>
      </c>
      <c r="P374" s="315" t="str">
        <f>+'PAI 2025 GPS rempl2)'!O372</f>
        <v>Comunicar a los grupos de valor la Estrategia de relacionamiento diseñada  (Capturas de pantalla de la divulgación en la página web y redes sociales)</v>
      </c>
      <c r="Q374" s="315">
        <f>+'PAI 2025 GPS rempl2)'!P372</f>
        <v>10</v>
      </c>
      <c r="R374" s="315">
        <f>+'PAI 2025 GPS rempl2)'!Q372</f>
        <v>1</v>
      </c>
      <c r="S374" s="315" t="str">
        <f>+'PAI 2025 GPS rempl2)'!R372</f>
        <v>Númerica</v>
      </c>
      <c r="T374" s="315" t="str">
        <f>+'PAI 2025 GPS rempl2)'!S372</f>
        <v># de estrategias de relacionamiento divulgadas / 1 estrategias de relacionamiento a divulgar</v>
      </c>
      <c r="U374" s="316">
        <f>+'PAI 2025 GPS rempl2)'!T372</f>
        <v>45707</v>
      </c>
      <c r="V374" s="316">
        <f>+'PAI 2025 GPS rempl2)'!U372</f>
        <v>45716</v>
      </c>
      <c r="W374" s="315" t="str">
        <f>+'PAI 2025 GPS rempl2)'!V372</f>
        <v>72-GRUPO DE TRABAJO DE ATENCION AL CIUDADANO</v>
      </c>
    </row>
    <row r="375" spans="1:23 16384:16384" s="317" customFormat="1" ht="58.5" customHeight="1" x14ac:dyDescent="0.25">
      <c r="A375" s="196" t="s">
        <v>935</v>
      </c>
      <c r="B375" s="314" t="str">
        <f>VLOOKUP(A375,'Dimensión 3-Gestión con Valor'!$B$10:$B$379,1,0)</f>
        <v>72.1.3</v>
      </c>
      <c r="C375" s="315" t="str">
        <f>+'PAI 2025 GPS rempl2)'!B373</f>
        <v>72-GRUPO DE TRABAJO DE ATENCION AL CIUDADANO</v>
      </c>
      <c r="D375" s="315">
        <f>+'PAI 2025 GPS rempl2)'!C373</f>
        <v>2</v>
      </c>
      <c r="E375" s="315" t="str">
        <f>+'PAI 2025 GPS rempl2)'!D373</f>
        <v>Actividad propia</v>
      </c>
      <c r="F375" s="315" t="str">
        <f>+'PAI 2025 GPS rempl2)'!E373</f>
        <v>72.1.3</v>
      </c>
      <c r="G375" s="315" t="str">
        <f>+'PAI 2025 GPS rempl2)'!F373</f>
        <v>N/A</v>
      </c>
      <c r="H375" s="315">
        <f>VLOOKUP(A375,'Plantilla publicacion'!$A$3:$F$490,6,0)</f>
        <v>0</v>
      </c>
      <c r="I375" s="315">
        <f>VLOOKUP(F375,'Plantilla publicacion'!$A$3:$N$490,14,0)</f>
        <v>0</v>
      </c>
      <c r="J375" s="315">
        <f>VLOOKUP(F375,'Plantilla publicacion'!$A$3:$P$490,15,0)</f>
        <v>0</v>
      </c>
      <c r="K375" s="315" t="str">
        <f>+'PAI 2025 GPS rempl2)'!J373</f>
        <v>N/A</v>
      </c>
      <c r="L375" s="315" t="str">
        <f>+'PAI 2025 GPS rempl2)'!K373</f>
        <v>N/A</v>
      </c>
      <c r="M375" s="315" t="str">
        <f>+'PAI 2025 GPS rempl2)'!L373</f>
        <v>N/A</v>
      </c>
      <c r="N375" s="315" t="str">
        <f t="shared" si="65"/>
        <v>Política Participación Ciudadana en la Gestión Pública _DIMENSIÓN Gestión con Valores para Resultados</v>
      </c>
      <c r="O375" s="315" t="str">
        <f>IF(E375="Producto",VLOOKUP(F375,'Plantilla publicacion'!$A$3:$Q$490,16,0),"N/A")</f>
        <v>N/A</v>
      </c>
      <c r="P375" s="315" t="str">
        <f>+'PAI 2025 GPS rempl2)'!O373</f>
        <v>Desarrollar laboratorios de simplicidad para traducir a lenguaje claro documentos de alto tráfico de cara a la ciudadanía  (Informe con el resultado de los laboratorios)</v>
      </c>
      <c r="Q375" s="315">
        <f>+'PAI 2025 GPS rempl2)'!P373</f>
        <v>15</v>
      </c>
      <c r="R375" s="315">
        <f>+'PAI 2025 GPS rempl2)'!Q373</f>
        <v>2</v>
      </c>
      <c r="S375" s="315" t="str">
        <f>+'PAI 2025 GPS rempl2)'!R373</f>
        <v>Númerica</v>
      </c>
      <c r="T375" s="315" t="str">
        <f>+'PAI 2025 GPS rempl2)'!S373</f>
        <v># de laboratorios de simplicidad desarrollados / 2 laboratorios de simplicidad a desarrollar</v>
      </c>
      <c r="U375" s="316">
        <f>+'PAI 2025 GPS rempl2)'!T373</f>
        <v>45719</v>
      </c>
      <c r="V375" s="316">
        <f>+'PAI 2025 GPS rempl2)'!U373</f>
        <v>45930</v>
      </c>
      <c r="W375" s="315" t="str">
        <f>+'PAI 2025 GPS rempl2)'!V373</f>
        <v>72-GRUPO DE TRABAJO DE ATENCION AL CIUDADANO</v>
      </c>
    </row>
    <row r="376" spans="1:23 16384:16384" s="317" customFormat="1" ht="58.5" customHeight="1" x14ac:dyDescent="0.25">
      <c r="A376" s="314" t="s">
        <v>937</v>
      </c>
      <c r="B376" s="315" t="str">
        <f>VLOOKUP(A376,'Dimensión 3-Gestión con Valor'!$B$10:$B$379,1,0)</f>
        <v>72.1.4</v>
      </c>
      <c r="C376" s="315" t="str">
        <f>+'PAI 2025 GPS rempl2)'!B374</f>
        <v>72-GRUPO DE TRABAJO DE ATENCION AL CIUDADANO</v>
      </c>
      <c r="D376" s="315">
        <f>+'PAI 2025 GPS rempl2)'!C374</f>
        <v>2</v>
      </c>
      <c r="E376" s="315" t="str">
        <f>+'PAI 2025 GPS rempl2)'!D374</f>
        <v>Actividad propia</v>
      </c>
      <c r="F376" s="315" t="str">
        <f>+'PAI 2025 GPS rempl2)'!E374</f>
        <v>72.1.4</v>
      </c>
      <c r="G376" s="315" t="str">
        <f>+'PAI 2025 GPS rempl2)'!F374</f>
        <v>N/A</v>
      </c>
      <c r="H376" s="315">
        <f>VLOOKUP(A376,'Plantilla publicacion'!$A$3:$F$490,6,0)</f>
        <v>0</v>
      </c>
      <c r="I376" s="315">
        <f>VLOOKUP(F376,'Plantilla publicacion'!$A$3:$N$490,14,0)</f>
        <v>0</v>
      </c>
      <c r="J376" s="315">
        <f>VLOOKUP(F376,'Plantilla publicacion'!$A$3:$P$490,15,0)</f>
        <v>0</v>
      </c>
      <c r="K376" s="315" t="str">
        <f>+'PAI 2025 GPS rempl2)'!J374</f>
        <v>N/A</v>
      </c>
      <c r="L376" s="315" t="str">
        <f>+'PAI 2025 GPS rempl2)'!K374</f>
        <v>N/A</v>
      </c>
      <c r="M376" s="315" t="str">
        <f>+'PAI 2025 GPS rempl2)'!L374</f>
        <v>N/A</v>
      </c>
      <c r="N376" s="315" t="str">
        <f t="shared" si="65"/>
        <v>Política Participación Ciudadana en la Gestión Pública _DIMENSIÓN Gestión con Valores para Resultados</v>
      </c>
      <c r="O376" s="315" t="str">
        <f>IF(E376="Producto",VLOOKUP(F376,'Plantilla publicacion'!$A$3:$Q$490,16,0),"N/A")</f>
        <v>N/A</v>
      </c>
      <c r="P376" s="315" t="str">
        <f>+'PAI 2025 GPS rempl2)'!O374</f>
        <v>Traducir la Carta de Trato Digno dirigida a la ciudadanía en una lengua étnica y en braille  (Dos traducciones realizadas)</v>
      </c>
      <c r="Q376" s="315">
        <f>+'PAI 2025 GPS rempl2)'!P374</f>
        <v>20</v>
      </c>
      <c r="R376" s="315">
        <f>+'PAI 2025 GPS rempl2)'!Q374</f>
        <v>2</v>
      </c>
      <c r="S376" s="315" t="str">
        <f>+'PAI 2025 GPS rempl2)'!R374</f>
        <v>Númerica</v>
      </c>
      <c r="T376" s="316" t="str">
        <f>+'PAI 2025 GPS rempl2)'!S374</f>
        <v># de traducciones en lenguas étnicas y en braille realizadas / 2 traducciones en lenguas étnicas y en braille a realizar</v>
      </c>
      <c r="U376" s="316">
        <f>+'PAI 2025 GPS rempl2)'!T374</f>
        <v>45748</v>
      </c>
      <c r="V376" s="315">
        <f>+'PAI 2025 GPS rempl2)'!U374</f>
        <v>45961</v>
      </c>
      <c r="W376" s="317" t="str">
        <f>+'PAI 2025 GPS rempl2)'!V374</f>
        <v>72-GRUPO DE TRABAJO DE ATENCION AL CIUDADANO</v>
      </c>
      <c r="XFD376" s="314"/>
    </row>
    <row r="377" spans="1:23 16384:16384" s="317" customFormat="1" ht="58.5" customHeight="1" x14ac:dyDescent="0.25">
      <c r="A377" s="196" t="s">
        <v>939</v>
      </c>
      <c r="B377" s="314" t="str">
        <f>VLOOKUP(A377,'Dimensión 3-Gestión con Valor'!$B$10:$B$379,1,0)</f>
        <v>72.1.5</v>
      </c>
      <c r="C377" s="315" t="str">
        <f>+'PAI 2025 GPS rempl2)'!B375</f>
        <v>72-GRUPO DE TRABAJO DE ATENCION AL CIUDADANO</v>
      </c>
      <c r="D377" s="315">
        <f>+'PAI 2025 GPS rempl2)'!C375</f>
        <v>2</v>
      </c>
      <c r="E377" s="315" t="str">
        <f>+'PAI 2025 GPS rempl2)'!D375</f>
        <v>Actividad propia</v>
      </c>
      <c r="F377" s="315" t="str">
        <f>+'PAI 2025 GPS rempl2)'!E375</f>
        <v>72.1.5</v>
      </c>
      <c r="G377" s="315" t="str">
        <f>+'PAI 2025 GPS rempl2)'!F375</f>
        <v>N/A</v>
      </c>
      <c r="H377" s="315">
        <f>VLOOKUP(A377,'Plantilla publicacion'!$A$3:$F$490,6,0)</f>
        <v>0</v>
      </c>
      <c r="I377" s="315">
        <f>VLOOKUP(F377,'Plantilla publicacion'!$A$3:$N$490,14,0)</f>
        <v>0</v>
      </c>
      <c r="J377" s="315">
        <f>VLOOKUP(F377,'Plantilla publicacion'!$A$3:$P$490,15,0)</f>
        <v>0</v>
      </c>
      <c r="K377" s="315" t="str">
        <f>+'PAI 2025 GPS rempl2)'!J375</f>
        <v>N/A</v>
      </c>
      <c r="L377" s="315" t="str">
        <f>+'PAI 2025 GPS rempl2)'!K375</f>
        <v>N/A</v>
      </c>
      <c r="M377" s="315" t="str">
        <f>+'PAI 2025 GPS rempl2)'!L375</f>
        <v>N/A</v>
      </c>
      <c r="N377" s="315" t="str">
        <f t="shared" si="65"/>
        <v>Política Participación Ciudadana en la Gestión Pública _DIMENSIÓN Gestión con Valores para Resultados</v>
      </c>
      <c r="O377" s="315" t="str">
        <f>IF(E377="Producto",VLOOKUP(F377,'Plantilla publicacion'!$A$3:$Q$490,16,0),"N/A")</f>
        <v>N/A</v>
      </c>
      <c r="P377" s="315" t="str">
        <f>+'PAI 2025 GPS rempl2)'!O375</f>
        <v>Promover el uso de los canales virtuales a través de campañas de comunicación interna y externa  (Evidencias de las campañas realizadas)</v>
      </c>
      <c r="Q377" s="315">
        <f>+'PAI 2025 GPS rempl2)'!P375</f>
        <v>15</v>
      </c>
      <c r="R377" s="315">
        <f>+'PAI 2025 GPS rempl2)'!Q375</f>
        <v>2</v>
      </c>
      <c r="S377" s="315" t="str">
        <f>+'PAI 2025 GPS rempl2)'!R375</f>
        <v>Númerica</v>
      </c>
      <c r="T377" s="315" t="str">
        <f>+'PAI 2025 GPS rempl2)'!S375</f>
        <v># de campañas de comunicación interna y externa realizadas / 2 Campañas de comunicación interna y externa a realizar</v>
      </c>
      <c r="U377" s="316">
        <f>+'PAI 2025 GPS rempl2)'!T375</f>
        <v>45754</v>
      </c>
      <c r="V377" s="316">
        <f>+'PAI 2025 GPS rempl2)'!U375</f>
        <v>45930</v>
      </c>
      <c r="W377" s="315" t="str">
        <f>+'PAI 2025 GPS rempl2)'!V375</f>
        <v>72-GRUPO DE TRABAJO DE ATENCION AL CIUDADANO</v>
      </c>
    </row>
    <row r="378" spans="1:23 16384:16384" s="317" customFormat="1" ht="58.5" customHeight="1" x14ac:dyDescent="0.25">
      <c r="A378" s="196" t="s">
        <v>941</v>
      </c>
      <c r="B378" s="314" t="str">
        <f>VLOOKUP(A378,'Dimensión 3-Gestión con Valor'!$B$10:$B$379,1,0)</f>
        <v>72.1.6</v>
      </c>
      <c r="C378" s="315" t="str">
        <f>+'PAI 2025 GPS rempl2)'!B376</f>
        <v>72-GRUPO DE TRABAJO DE ATENCION AL CIUDADANO</v>
      </c>
      <c r="D378" s="315">
        <f>+'PAI 2025 GPS rempl2)'!C376</f>
        <v>2</v>
      </c>
      <c r="E378" s="315" t="str">
        <f>+'PAI 2025 GPS rempl2)'!D376</f>
        <v>Actividad propia</v>
      </c>
      <c r="F378" s="315" t="str">
        <f>+'PAI 2025 GPS rempl2)'!E376</f>
        <v>72.1.6</v>
      </c>
      <c r="G378" s="315" t="str">
        <f>+'PAI 2025 GPS rempl2)'!F376</f>
        <v>N/A</v>
      </c>
      <c r="H378" s="315">
        <f>VLOOKUP(A378,'Plantilla publicacion'!$A$3:$F$490,6,0)</f>
        <v>0</v>
      </c>
      <c r="I378" s="315">
        <f>VLOOKUP(F378,'Plantilla publicacion'!$A$3:$N$490,14,0)</f>
        <v>0</v>
      </c>
      <c r="J378" s="315">
        <f>VLOOKUP(F378,'Plantilla publicacion'!$A$3:$P$490,15,0)</f>
        <v>0</v>
      </c>
      <c r="K378" s="315" t="str">
        <f>+'PAI 2025 GPS rempl2)'!J376</f>
        <v>N/A</v>
      </c>
      <c r="L378" s="315" t="str">
        <f>+'PAI 2025 GPS rempl2)'!K376</f>
        <v>N/A</v>
      </c>
      <c r="M378" s="315" t="str">
        <f>+'PAI 2025 GPS rempl2)'!L376</f>
        <v>N/A</v>
      </c>
      <c r="N378" s="315" t="str">
        <f t="shared" si="65"/>
        <v>Política Participación Ciudadana en la Gestión Pública _DIMENSIÓN Gestión con Valores para Resultados</v>
      </c>
      <c r="O378" s="315" t="str">
        <f>IF(E378="Producto",VLOOKUP(F378,'Plantilla publicacion'!$A$3:$Q$490,16,0),"N/A")</f>
        <v>N/A</v>
      </c>
      <c r="P378" s="315" t="str">
        <f>+'PAI 2025 GPS rempl2)'!O376</f>
        <v>Desarrollar jornadas de socialización de lineamientos de Atención al Ciudadano a nivel interno  (Evidencias de socialización)</v>
      </c>
      <c r="Q378" s="315">
        <f>+'PAI 2025 GPS rempl2)'!P376</f>
        <v>10</v>
      </c>
      <c r="R378" s="315">
        <f>+'PAI 2025 GPS rempl2)'!Q376</f>
        <v>2</v>
      </c>
      <c r="S378" s="315" t="str">
        <f>+'PAI 2025 GPS rempl2)'!R376</f>
        <v>Númerica</v>
      </c>
      <c r="T378" s="315" t="str">
        <f>+'PAI 2025 GPS rempl2)'!S376</f>
        <v># de jornadas de socialización realizadas / 2 jornadas de socialización a realizar</v>
      </c>
      <c r="U378" s="316">
        <f>+'PAI 2025 GPS rempl2)'!T376</f>
        <v>45779</v>
      </c>
      <c r="V378" s="316">
        <f>+'PAI 2025 GPS rempl2)'!U376</f>
        <v>45930</v>
      </c>
      <c r="W378" s="315" t="str">
        <f>+'PAI 2025 GPS rempl2)'!V376</f>
        <v>72-GRUPO DE TRABAJO DE ATENCION AL CIUDADANO</v>
      </c>
    </row>
    <row r="379" spans="1:23 16384:16384" s="317" customFormat="1" ht="58.5" customHeight="1" x14ac:dyDescent="0.25">
      <c r="A379" s="314" t="s">
        <v>943</v>
      </c>
      <c r="B379" s="315" t="str">
        <f>VLOOKUP(A379,'Dimensión 3-Gestión con Valor'!$B$10:$B$379,1,0)</f>
        <v>72.1.7</v>
      </c>
      <c r="C379" s="315" t="str">
        <f>+'PAI 2025 GPS rempl2)'!B377</f>
        <v>72-GRUPO DE TRABAJO DE ATENCION AL CIUDADANO</v>
      </c>
      <c r="D379" s="315">
        <f>+'PAI 2025 GPS rempl2)'!C377</f>
        <v>2</v>
      </c>
      <c r="E379" s="315" t="str">
        <f>+'PAI 2025 GPS rempl2)'!D377</f>
        <v>Actividad propia</v>
      </c>
      <c r="F379" s="315" t="str">
        <f>+'PAI 2025 GPS rempl2)'!E377</f>
        <v>72.1.7</v>
      </c>
      <c r="G379" s="315" t="str">
        <f>+'PAI 2025 GPS rempl2)'!F377</f>
        <v>N/A</v>
      </c>
      <c r="H379" s="315">
        <f>VLOOKUP(A379,'Plantilla publicacion'!$A$3:$F$490,6,0)</f>
        <v>0</v>
      </c>
      <c r="I379" s="315">
        <f>VLOOKUP(F379,'Plantilla publicacion'!$A$3:$N$490,14,0)</f>
        <v>0</v>
      </c>
      <c r="J379" s="315">
        <f>VLOOKUP(F379,'Plantilla publicacion'!$A$3:$P$490,15,0)</f>
        <v>0</v>
      </c>
      <c r="K379" s="315" t="str">
        <f>+'PAI 2025 GPS rempl2)'!J377</f>
        <v>N/A</v>
      </c>
      <c r="L379" s="315" t="str">
        <f>+'PAI 2025 GPS rempl2)'!K377</f>
        <v>N/A</v>
      </c>
      <c r="M379" s="315" t="str">
        <f>+'PAI 2025 GPS rempl2)'!L377</f>
        <v>N/A</v>
      </c>
      <c r="N379" s="315" t="str">
        <f t="shared" si="65"/>
        <v>Política Participación Ciudadana en la Gestión Pública _DIMENSIÓN Gestión con Valores para Resultados</v>
      </c>
      <c r="O379" s="315" t="str">
        <f>IF(E379="Producto",VLOOKUP(F379,'Plantilla publicacion'!$A$3:$Q$490,16,0),"N/A")</f>
        <v>N/A</v>
      </c>
      <c r="P379" s="315" t="str">
        <f>+'PAI 2025 GPS rempl2)'!O377</f>
        <v>Ejecutar el plan de trabajo de la estrategia de relacionamiento con la ciudadanía SIC 2025 (Informe de ejecución de estrategia de relacionamiento elaborado)</v>
      </c>
      <c r="Q379" s="315">
        <f>+'PAI 2025 GPS rempl2)'!P377</f>
        <v>10</v>
      </c>
      <c r="R379" s="315">
        <f>+'PAI 2025 GPS rempl2)'!Q377</f>
        <v>100</v>
      </c>
      <c r="S379" s="315" t="str">
        <f>+'PAI 2025 GPS rempl2)'!R377</f>
        <v>Porcentual</v>
      </c>
      <c r="T379" s="316" t="str">
        <f>+'PAI 2025 GPS rempl2)'!S377</f>
        <v>% de Avance logrado plan de trabajo / 100% de Avance propuesto plan de trabajo</v>
      </c>
      <c r="U379" s="316">
        <f>+'PAI 2025 GPS rempl2)'!T377</f>
        <v>45779</v>
      </c>
      <c r="V379" s="315">
        <f>+'PAI 2025 GPS rempl2)'!U377</f>
        <v>45930</v>
      </c>
      <c r="W379" s="317" t="str">
        <f>+'PAI 2025 GPS rempl2)'!V377</f>
        <v>72-GRUPO DE TRABAJO DE ATENCION AL CIUDADANO</v>
      </c>
      <c r="XFD379" s="314"/>
    </row>
    <row r="380" spans="1:23 16384:16384" s="317" customFormat="1" ht="58.5" customHeight="1" x14ac:dyDescent="0.25">
      <c r="A380" s="196" t="s">
        <v>944</v>
      </c>
      <c r="B380" s="314" t="str">
        <f>VLOOKUP(A380,'Dimensión 3-Gestión con Valor'!$B$10:$B$379,1,0)</f>
        <v>72.1.8</v>
      </c>
      <c r="C380" s="315" t="str">
        <f>+'PAI 2025 GPS rempl2)'!B378</f>
        <v>72-GRUPO DE TRABAJO DE ATENCION AL CIUDADANO</v>
      </c>
      <c r="D380" s="315">
        <f>+'PAI 2025 GPS rempl2)'!C378</f>
        <v>2</v>
      </c>
      <c r="E380" s="315" t="str">
        <f>+'PAI 2025 GPS rempl2)'!D378</f>
        <v>Actividad propia</v>
      </c>
      <c r="F380" s="315" t="str">
        <f>+'PAI 2025 GPS rempl2)'!E378</f>
        <v>72.1.8</v>
      </c>
      <c r="G380" s="315" t="str">
        <f>+'PAI 2025 GPS rempl2)'!F378</f>
        <v>N/A</v>
      </c>
      <c r="H380" s="315">
        <f>VLOOKUP(A380,'Plantilla publicacion'!$A$3:$F$490,6,0)</f>
        <v>0</v>
      </c>
      <c r="I380" s="315">
        <f>VLOOKUP(F380,'Plantilla publicacion'!$A$3:$N$490,14,0)</f>
        <v>0</v>
      </c>
      <c r="J380" s="315">
        <f>VLOOKUP(F380,'Plantilla publicacion'!$A$3:$P$490,15,0)</f>
        <v>0</v>
      </c>
      <c r="K380" s="315" t="str">
        <f>+'PAI 2025 GPS rempl2)'!J378</f>
        <v>N/A</v>
      </c>
      <c r="L380" s="315" t="str">
        <f>+'PAI 2025 GPS rempl2)'!K378</f>
        <v>N/A</v>
      </c>
      <c r="M380" s="315" t="str">
        <f>+'PAI 2025 GPS rempl2)'!L378</f>
        <v>N/A</v>
      </c>
      <c r="N380" s="315" t="str">
        <f t="shared" si="65"/>
        <v>Política Participación Ciudadana en la Gestión Pública _DIMENSIÓN Gestión con Valores para Resultados</v>
      </c>
      <c r="O380" s="315" t="str">
        <f>IF(E380="Producto",VLOOKUP(F380,'Plantilla publicacion'!$A$3:$Q$490,16,0),"N/A")</f>
        <v>N/A</v>
      </c>
      <c r="P380" s="315" t="str">
        <f>+'PAI 2025 GPS rempl2)'!O378</f>
        <v>Elaborar y publicar informe con el resultado de la implementación de la estrategia de relacionamiento  (Informe publicado en el página web)</v>
      </c>
      <c r="Q380" s="315">
        <f>+'PAI 2025 GPS rempl2)'!P378</f>
        <v>10</v>
      </c>
      <c r="R380" s="315">
        <f>+'PAI 2025 GPS rempl2)'!Q378</f>
        <v>1</v>
      </c>
      <c r="S380" s="315" t="str">
        <f>+'PAI 2025 GPS rempl2)'!R378</f>
        <v>Númerica</v>
      </c>
      <c r="T380" s="315" t="str">
        <f>+'PAI 2025 GPS rempl2)'!S378</f>
        <v># de informes del resultado de la implementación de la estrategia de relacionamiento elaborados y publicados / 1 informes del resultado de la implementación de la estrategia de relacionamiento a elaborar y a publicar</v>
      </c>
      <c r="U380" s="316">
        <f>+'PAI 2025 GPS rempl2)'!T378</f>
        <v>45931</v>
      </c>
      <c r="V380" s="316">
        <f>+'PAI 2025 GPS rempl2)'!U378</f>
        <v>45975</v>
      </c>
      <c r="W380" s="315" t="str">
        <f>+'PAI 2025 GPS rempl2)'!V378</f>
        <v>72-GRUPO DE TRABAJO DE ATENCION AL CIUDADANO</v>
      </c>
    </row>
    <row r="381" spans="1:23 16384:16384" ht="58.5" customHeight="1" x14ac:dyDescent="0.25">
      <c r="A381" s="196" t="s">
        <v>946</v>
      </c>
      <c r="B381" s="186" t="str">
        <f>VLOOKUP(A381,'Dimensión 3-Gestión con Valor'!$B$10:$B$379,1,0)</f>
        <v>72.2</v>
      </c>
      <c r="C381" s="184" t="str">
        <f>+'PAI 2025 GPS rempl2)'!B379</f>
        <v>72-GRUPO DE TRABAJO DE ATENCION AL CIUDADANO</v>
      </c>
      <c r="D381" s="184">
        <f>+'PAI 2025 GPS rempl2)'!C379</f>
        <v>2</v>
      </c>
      <c r="E381" s="184" t="str">
        <f>+'PAI 2025 GPS rempl2)'!D379</f>
        <v>Producto</v>
      </c>
      <c r="F381" s="184" t="str">
        <f>+'PAI 2025 GPS rempl2)'!E379</f>
        <v>72.2</v>
      </c>
      <c r="G381" s="184" t="str">
        <f>+'PAI 2025 GPS rempl2)'!F379</f>
        <v>Operativo</v>
      </c>
      <c r="H381" s="184" t="str">
        <f>VLOOKUP(A381,'Plantilla publicacion'!$A$3:$F$490,6,0)</f>
        <v>81-Mejorar la oportunidad en la atención de trámites y servicios.</v>
      </c>
      <c r="I381" s="184" t="str">
        <f>VLOOKUP(F381,'Plantilla publicacion'!$A$3:$N$490,14,0)</f>
        <v>138-Avance promedio de cumplimiento de productos asociados a mejorar la oportunidad en la atención de trámites y servicios.</v>
      </c>
      <c r="J381" s="184" t="str">
        <f>VLOOKUP(F381,'Plantilla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81" s="184" t="str">
        <f>+'PAI 2025 GPS rempl2)'!J379</f>
        <v>N/A</v>
      </c>
      <c r="L381" s="184" t="str">
        <f>+'PAI 2025 GPS rempl2)'!K379</f>
        <v>No</v>
      </c>
      <c r="M381" s="184" t="str">
        <f>+'PAI 2025 GPS rempl2)'!L379</f>
        <v>C-3599-0200-0005-53105b</v>
      </c>
      <c r="N381" s="184" t="str">
        <f>VLOOKUP(A381,'Plantilla publicacion'!$A$2:$E$491,5,0)</f>
        <v>Política Servicio al Ciudadano_DIMENSIÓN Gestión con Valores para Resultados</v>
      </c>
      <c r="O381" s="184">
        <f>IF(E381="Producto",VLOOKUP(F381,'Plantilla publicacion'!$A$3:$Q$490,16,0),"N/A")</f>
        <v>0</v>
      </c>
      <c r="P381" s="184" t="str">
        <f>+'PAI 2025 GPS rempl2)'!O379</f>
        <v>Estrategia de Sinergia Interinstitucional para Jornadas Conjuntas de  Atención a la Ciudadanía, diseñada e implementada (Informe de actividades realizadas)</v>
      </c>
      <c r="Q381" s="184">
        <f>+'PAI 2025 GPS rempl2)'!P379</f>
        <v>25</v>
      </c>
      <c r="R381" s="184">
        <f>+'PAI 2025 GPS rempl2)'!Q379</f>
        <v>1</v>
      </c>
      <c r="S381" s="184" t="str">
        <f>+'PAI 2025 GPS rempl2)'!R379</f>
        <v>Númerica</v>
      </c>
      <c r="T381" s="184" t="str">
        <f>+'PAI 2025 GPS rempl2)'!S379</f>
        <v># de Informes realizados / 1 Total de Informes programados</v>
      </c>
      <c r="U381" s="185">
        <f>+'PAI 2025 GPS rempl2)'!T379</f>
        <v>45691</v>
      </c>
      <c r="V381" s="185">
        <f>+'PAI 2025 GPS rempl2)'!U379</f>
        <v>46022</v>
      </c>
      <c r="W381" s="184" t="str">
        <f>+'PAI 2025 GPS rempl2)'!V379</f>
        <v>72-GRUPO DE TRABAJO DE ATENCION AL CIUDADANO</v>
      </c>
    </row>
    <row r="382" spans="1:23 16384:16384" s="317" customFormat="1" ht="58.5" customHeight="1" x14ac:dyDescent="0.25">
      <c r="A382" s="314" t="s">
        <v>948</v>
      </c>
      <c r="B382" s="315" t="str">
        <f>VLOOKUP(A382,'Dimensión 3-Gestión con Valor'!$B$10:$B$379,1,0)</f>
        <v>72.2.1</v>
      </c>
      <c r="C382" s="315" t="str">
        <f>+'PAI 2025 GPS rempl2)'!B380</f>
        <v>72-GRUPO DE TRABAJO DE ATENCION AL CIUDADANO</v>
      </c>
      <c r="D382" s="315">
        <f>+'PAI 2025 GPS rempl2)'!C380</f>
        <v>2</v>
      </c>
      <c r="E382" s="315" t="str">
        <f>+'PAI 2025 GPS rempl2)'!D380</f>
        <v>Actividad propia</v>
      </c>
      <c r="F382" s="315" t="str">
        <f>+'PAI 2025 GPS rempl2)'!E380</f>
        <v>72.2.1</v>
      </c>
      <c r="G382" s="315" t="str">
        <f>+'PAI 2025 GPS rempl2)'!F380</f>
        <v>N/A</v>
      </c>
      <c r="H382" s="315">
        <f>VLOOKUP(A382,'Plantilla publicacion'!$A$3:$F$490,6,0)</f>
        <v>0</v>
      </c>
      <c r="I382" s="315">
        <f>VLOOKUP(F382,'Plantilla publicacion'!$A$3:$N$490,14,0)</f>
        <v>0</v>
      </c>
      <c r="J382" s="315">
        <f>VLOOKUP(F382,'Plantilla publicacion'!$A$3:$P$490,15,0)</f>
        <v>0</v>
      </c>
      <c r="K382" s="315" t="str">
        <f>+'PAI 2025 GPS rempl2)'!J380</f>
        <v>N/A</v>
      </c>
      <c r="L382" s="315" t="str">
        <f>+'PAI 2025 GPS rempl2)'!K380</f>
        <v>N/A</v>
      </c>
      <c r="M382" s="315" t="str">
        <f>+'PAI 2025 GPS rempl2)'!L380</f>
        <v>N/A</v>
      </c>
      <c r="N382" s="315" t="str">
        <f t="shared" ref="N382:N384" si="66">+N381</f>
        <v>Política Servicio al Ciudadano_DIMENSIÓN Gestión con Valores para Resultados</v>
      </c>
      <c r="O382" s="315" t="str">
        <f>IF(E382="Producto",VLOOKUP(F382,'Plantilla publicacion'!$A$3:$Q$490,16,0),"N/A")</f>
        <v>N/A</v>
      </c>
      <c r="P382" s="315" t="str">
        <f>+'PAI 2025 GPS rempl2)'!O380</f>
        <v>Diseñar la estrategia de sinergia con otras entidades que incluya plan de trabajo   (Documento estrategia (incluye plan de trabajo)</v>
      </c>
      <c r="Q382" s="315">
        <f>+'PAI 2025 GPS rempl2)'!P380</f>
        <v>30</v>
      </c>
      <c r="R382" s="315">
        <f>+'PAI 2025 GPS rempl2)'!Q380</f>
        <v>1</v>
      </c>
      <c r="S382" s="315" t="str">
        <f>+'PAI 2025 GPS rempl2)'!R380</f>
        <v>Númerica</v>
      </c>
      <c r="T382" s="316" t="str">
        <f>+'PAI 2025 GPS rempl2)'!S380</f>
        <v># de estrategias de sinergia diseñada / 1 estrategias de sinergia a diseñar</v>
      </c>
      <c r="U382" s="316">
        <f>+'PAI 2025 GPS rempl2)'!T380</f>
        <v>45691</v>
      </c>
      <c r="V382" s="315">
        <f>+'PAI 2025 GPS rempl2)'!U380</f>
        <v>45747</v>
      </c>
      <c r="W382" s="317" t="str">
        <f>+'PAI 2025 GPS rempl2)'!V380</f>
        <v>72-GRUPO DE TRABAJO DE ATENCION AL CIUDADANO</v>
      </c>
      <c r="XFD382" s="314"/>
    </row>
    <row r="383" spans="1:23 16384:16384" s="317" customFormat="1" ht="58.5" customHeight="1" x14ac:dyDescent="0.25">
      <c r="A383" s="314" t="s">
        <v>950</v>
      </c>
      <c r="B383" s="315" t="str">
        <f>VLOOKUP(A383,'Dimensión 3-Gestión con Valor'!$B$10:$B$379,1,0)</f>
        <v>72.2.2</v>
      </c>
      <c r="C383" s="315" t="str">
        <f>+'PAI 2025 GPS rempl2)'!B381</f>
        <v>72-GRUPO DE TRABAJO DE ATENCION AL CIUDADANO</v>
      </c>
      <c r="D383" s="315">
        <f>+'PAI 2025 GPS rempl2)'!C381</f>
        <v>2</v>
      </c>
      <c r="E383" s="315" t="str">
        <f>+'PAI 2025 GPS rempl2)'!D381</f>
        <v>Actividad propia</v>
      </c>
      <c r="F383" s="315" t="str">
        <f>+'PAI 2025 GPS rempl2)'!E381</f>
        <v>72.2.2</v>
      </c>
      <c r="G383" s="315" t="str">
        <f>+'PAI 2025 GPS rempl2)'!F381</f>
        <v>N/A</v>
      </c>
      <c r="H383" s="315">
        <f>VLOOKUP(A383,'Plantilla publicacion'!$A$3:$F$490,6,0)</f>
        <v>0</v>
      </c>
      <c r="I383" s="315">
        <f>VLOOKUP(F383,'Plantilla publicacion'!$A$3:$N$490,14,0)</f>
        <v>0</v>
      </c>
      <c r="J383" s="315">
        <f>VLOOKUP(F383,'Plantilla publicacion'!$A$3:$P$490,15,0)</f>
        <v>0</v>
      </c>
      <c r="K383" s="315" t="str">
        <f>+'PAI 2025 GPS rempl2)'!J381</f>
        <v>N/A</v>
      </c>
      <c r="L383" s="315" t="str">
        <f>+'PAI 2025 GPS rempl2)'!K381</f>
        <v>N/A</v>
      </c>
      <c r="M383" s="315" t="str">
        <f>+'PAI 2025 GPS rempl2)'!L381</f>
        <v>N/A</v>
      </c>
      <c r="N383" s="315" t="str">
        <f t="shared" si="66"/>
        <v>Política Servicio al Ciudadano_DIMENSIÓN Gestión con Valores para Resultados</v>
      </c>
      <c r="O383" s="315" t="str">
        <f>IF(E383="Producto",VLOOKUP(F383,'Plantilla publicacion'!$A$3:$Q$490,16,0),"N/A")</f>
        <v>N/A</v>
      </c>
      <c r="P383" s="315" t="str">
        <f>+'PAI 2025 GPS rempl2)'!O381</f>
        <v>Ejecutar el plan de trabajo de la estrategia de sinergia (Documento de seguimiento trimestral)</v>
      </c>
      <c r="Q383" s="315">
        <f>+'PAI 2025 GPS rempl2)'!P381</f>
        <v>60</v>
      </c>
      <c r="R383" s="315">
        <f>+'PAI 2025 GPS rempl2)'!Q381</f>
        <v>100</v>
      </c>
      <c r="S383" s="315" t="str">
        <f>+'PAI 2025 GPS rempl2)'!R381</f>
        <v>Porcentual</v>
      </c>
      <c r="T383" s="316" t="str">
        <f>+'PAI 2025 GPS rempl2)'!S381</f>
        <v xml:space="preserve">% de # de actividades realizadas  / 100% de # de actividades a realizar </v>
      </c>
      <c r="U383" s="316">
        <f>+'PAI 2025 GPS rempl2)'!T381</f>
        <v>45748</v>
      </c>
      <c r="V383" s="315">
        <f>+'PAI 2025 GPS rempl2)'!U381</f>
        <v>46022</v>
      </c>
      <c r="W383" s="317" t="str">
        <f>+'PAI 2025 GPS rempl2)'!V381</f>
        <v>72-GRUPO DE TRABAJO DE ATENCION AL CIUDADANO</v>
      </c>
      <c r="XFD383" s="314"/>
    </row>
    <row r="384" spans="1:23 16384:16384" s="317" customFormat="1" ht="58.5" customHeight="1" x14ac:dyDescent="0.25">
      <c r="A384" s="196" t="s">
        <v>951</v>
      </c>
      <c r="B384" s="314" t="str">
        <f>VLOOKUP(A384,'Dimensión 3-Gestión con Valor'!$B$10:$B$379,1,0)</f>
        <v>72.2.3</v>
      </c>
      <c r="C384" s="315" t="str">
        <f>+'PAI 2025 GPS rempl2)'!B382</f>
        <v>72-GRUPO DE TRABAJO DE ATENCION AL CIUDADANO</v>
      </c>
      <c r="D384" s="315">
        <f>+'PAI 2025 GPS rempl2)'!C382</f>
        <v>2</v>
      </c>
      <c r="E384" s="315" t="str">
        <f>+'PAI 2025 GPS rempl2)'!D382</f>
        <v>Actividad propia</v>
      </c>
      <c r="F384" s="315" t="str">
        <f>+'PAI 2025 GPS rempl2)'!E382</f>
        <v>72.2.3</v>
      </c>
      <c r="G384" s="315" t="str">
        <f>+'PAI 2025 GPS rempl2)'!F382</f>
        <v>N/A</v>
      </c>
      <c r="H384" s="315">
        <f>VLOOKUP(A384,'Plantilla publicacion'!$A$3:$F$490,6,0)</f>
        <v>0</v>
      </c>
      <c r="I384" s="315">
        <f>VLOOKUP(F384,'Plantilla publicacion'!$A$3:$N$490,14,0)</f>
        <v>0</v>
      </c>
      <c r="J384" s="315">
        <f>VLOOKUP(F384,'Plantilla publicacion'!$A$3:$P$490,15,0)</f>
        <v>0</v>
      </c>
      <c r="K384" s="315" t="str">
        <f>+'PAI 2025 GPS rempl2)'!J382</f>
        <v>N/A</v>
      </c>
      <c r="L384" s="315" t="str">
        <f>+'PAI 2025 GPS rempl2)'!K382</f>
        <v>N/A</v>
      </c>
      <c r="M384" s="315" t="str">
        <f>+'PAI 2025 GPS rempl2)'!L382</f>
        <v>N/A</v>
      </c>
      <c r="N384" s="315" t="str">
        <f t="shared" si="66"/>
        <v>Política Servicio al Ciudadano_DIMENSIÓN Gestión con Valores para Resultados</v>
      </c>
      <c r="O384" s="315" t="str">
        <f>IF(E384="Producto",VLOOKUP(F384,'Plantilla publicacion'!$A$3:$Q$490,16,0),"N/A")</f>
        <v>N/A</v>
      </c>
      <c r="P384" s="315" t="str">
        <f>+'PAI 2025 GPS rempl2)'!O382</f>
        <v>Elaborar informe final de la estrategia (Informe elaborado)</v>
      </c>
      <c r="Q384" s="315">
        <f>+'PAI 2025 GPS rempl2)'!P382</f>
        <v>10</v>
      </c>
      <c r="R384" s="315">
        <f>+'PAI 2025 GPS rempl2)'!Q382</f>
        <v>1</v>
      </c>
      <c r="S384" s="315" t="str">
        <f>+'PAI 2025 GPS rempl2)'!R382</f>
        <v>Númerica</v>
      </c>
      <c r="T384" s="315" t="str">
        <f>+'PAI 2025 GPS rempl2)'!S382</f>
        <v># de informes de resultados de la implementación de la estrategia de elaborados / 1 informes de resultados de la implementación de la estrategia a elaborar</v>
      </c>
      <c r="U384" s="316">
        <f>+'PAI 2025 GPS rempl2)'!T382</f>
        <v>45992</v>
      </c>
      <c r="V384" s="316">
        <f>+'PAI 2025 GPS rempl2)'!U382</f>
        <v>46022</v>
      </c>
      <c r="W384" s="315" t="str">
        <f>+'PAI 2025 GPS rempl2)'!V382</f>
        <v>72-GRUPO DE TRABAJO DE ATENCION AL CIUDADANO</v>
      </c>
    </row>
    <row r="385" spans="1:23 16384:16384" ht="58.5" customHeight="1" x14ac:dyDescent="0.25">
      <c r="A385" s="196" t="s">
        <v>953</v>
      </c>
      <c r="B385" s="186" t="str">
        <f>VLOOKUP(A385,'Dimensión 3-Gestión con Valor'!$B$10:$B$379,1,0)</f>
        <v>72.3</v>
      </c>
      <c r="C385" s="184" t="str">
        <f>+'PAI 2025 GPS rempl2)'!B383</f>
        <v>72-GRUPO DE TRABAJO DE ATENCION AL CIUDADANO</v>
      </c>
      <c r="D385" s="184">
        <f>+'PAI 2025 GPS rempl2)'!C383</f>
        <v>2</v>
      </c>
      <c r="E385" s="184" t="str">
        <f>+'PAI 2025 GPS rempl2)'!D383</f>
        <v>Producto</v>
      </c>
      <c r="F385" s="184" t="str">
        <f>+'PAI 2025 GPS rempl2)'!E383</f>
        <v>72.3</v>
      </c>
      <c r="G385" s="184" t="str">
        <f>+'PAI 2025 GPS rempl2)'!F383</f>
        <v>Innovador</v>
      </c>
      <c r="H385" s="184" t="str">
        <f>VLOOKUP(A385,'Plantilla publicacion'!$A$3:$F$490,6,0)</f>
        <v>58-Promover el enfoque preventivo, diferencial y territorial en el que hacer misional de la entidad</v>
      </c>
      <c r="I385" s="184" t="str">
        <f>VLOOKUP(F385,'Plantilla publicacion'!$A$3:$N$490,14,0)</f>
        <v>103-Cumplimiento de productos del PAI asociados a Promover el enfoque preventivo, diferencial y territorial en el que hacer misional de la entidad</v>
      </c>
      <c r="J385" s="184" t="str">
        <f>VLOOKUP(F385,'Plantilla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85" s="184" t="str">
        <f>+'PAI 2025 GPS rempl2)'!J383</f>
        <v>N/A</v>
      </c>
      <c r="L385" s="184" t="str">
        <f>+'PAI 2025 GPS rempl2)'!K383</f>
        <v>Si</v>
      </c>
      <c r="M385" s="184" t="str">
        <f>+'PAI 2025 GPS rempl2)'!L383</f>
        <v>C-3599-0200-0005-53105b</v>
      </c>
      <c r="N385" s="184" t="str">
        <f>VLOOKUP(A385,'Plantilla publicacion'!$A$2:$E$491,5,0)</f>
        <v>Política Participación Ciudadana en la Gestión Pública _DIMENSIÓN Gestión con Valores para Resultados</v>
      </c>
      <c r="O385" s="184">
        <f>IF(E385="Producto",VLOOKUP(F385,'Plantilla publicacion'!$A$3:$Q$490,16,0),"N/A")</f>
        <v>0</v>
      </c>
      <c r="P385" s="184" t="str">
        <f>+'PAI 2025 GPS rempl2)'!O383</f>
        <v>Programa de atención a la ciudadanía con enfoque diferencial implementado. (Informe de actividades realizadas )</v>
      </c>
      <c r="Q385" s="184">
        <f>+'PAI 2025 GPS rempl2)'!P383</f>
        <v>25</v>
      </c>
      <c r="R385" s="184">
        <f>+'PAI 2025 GPS rempl2)'!Q383</f>
        <v>1</v>
      </c>
      <c r="S385" s="184" t="str">
        <f>+'PAI 2025 GPS rempl2)'!R383</f>
        <v>Númerica</v>
      </c>
      <c r="T385" s="184" t="str">
        <f>+'PAI 2025 GPS rempl2)'!S383</f>
        <v># de Informes realizados / 1 Total de Informes programados</v>
      </c>
      <c r="U385" s="185">
        <f>+'PAI 2025 GPS rempl2)'!T383</f>
        <v>45691</v>
      </c>
      <c r="V385" s="185">
        <f>+'PAI 2025 GPS rempl2)'!U383</f>
        <v>45989</v>
      </c>
      <c r="W385" s="184" t="str">
        <f>+'PAI 2025 GPS rempl2)'!V383</f>
        <v>142-GRUPO DE TRABAJO DE SERVICIOS ADMINISTRATIVOS Y RECURSOS FÍSICOS;
20-OFICINA DE TECNOLOGÍA E INFORMÁTICA;
72-GRUPO DE TRABAJO DE ATENCION AL CIUDADANO</v>
      </c>
    </row>
    <row r="386" spans="1:23 16384:16384" s="317" customFormat="1" ht="58.5" customHeight="1" x14ac:dyDescent="0.25">
      <c r="A386" s="196" t="s">
        <v>955</v>
      </c>
      <c r="B386" s="314" t="str">
        <f>VLOOKUP(A386,'Dimensión 3-Gestión con Valor'!$B$10:$B$379,1,0)</f>
        <v>72.3.1</v>
      </c>
      <c r="C386" s="315" t="str">
        <f>+'PAI 2025 GPS rempl2)'!B384</f>
        <v>72-GRUPO DE TRABAJO DE ATENCION AL CIUDADANO</v>
      </c>
      <c r="D386" s="315">
        <f>+'PAI 2025 GPS rempl2)'!C384</f>
        <v>2</v>
      </c>
      <c r="E386" s="315" t="str">
        <f>+'PAI 2025 GPS rempl2)'!D384</f>
        <v>Actividad propia</v>
      </c>
      <c r="F386" s="315" t="str">
        <f>+'PAI 2025 GPS rempl2)'!E384</f>
        <v>72.3.1</v>
      </c>
      <c r="G386" s="315" t="str">
        <f>+'PAI 2025 GPS rempl2)'!F384</f>
        <v>N/A</v>
      </c>
      <c r="H386" s="315">
        <f>VLOOKUP(A386,'Plantilla publicacion'!$A$3:$F$490,6,0)</f>
        <v>0</v>
      </c>
      <c r="I386" s="315">
        <f>VLOOKUP(F386,'Plantilla publicacion'!$A$3:$N$490,14,0)</f>
        <v>0</v>
      </c>
      <c r="J386" s="315">
        <f>VLOOKUP(F386,'Plantilla publicacion'!$A$3:$P$490,15,0)</f>
        <v>0</v>
      </c>
      <c r="K386" s="315" t="str">
        <f>+'PAI 2025 GPS rempl2)'!J384</f>
        <v>N/A</v>
      </c>
      <c r="L386" s="315" t="str">
        <f>+'PAI 2025 GPS rempl2)'!K384</f>
        <v>N/A</v>
      </c>
      <c r="M386" s="315" t="str">
        <f>+'PAI 2025 GPS rempl2)'!L384</f>
        <v>N/A</v>
      </c>
      <c r="N386" s="315" t="str">
        <f t="shared" ref="N386:N390" si="67">+N385</f>
        <v>Política Participación Ciudadana en la Gestión Pública _DIMENSIÓN Gestión con Valores para Resultados</v>
      </c>
      <c r="O386" s="315" t="str">
        <f>IF(E386="Producto",VLOOKUP(F386,'Plantilla publicacion'!$A$3:$Q$490,16,0),"N/A")</f>
        <v>N/A</v>
      </c>
      <c r="P386" s="315" t="str">
        <f>+'PAI 2025 GPS rempl2)'!O384</f>
        <v>Identificar e intervenir los canales y servicios a los que se aplicará el enfoque diferencial (Documento con la propuesta de intervención de canales/servicios)</v>
      </c>
      <c r="Q386" s="315">
        <f>+'PAI 2025 GPS rempl2)'!P384</f>
        <v>15</v>
      </c>
      <c r="R386" s="315">
        <f>+'PAI 2025 GPS rempl2)'!Q384</f>
        <v>1</v>
      </c>
      <c r="S386" s="315" t="str">
        <f>+'PAI 2025 GPS rempl2)'!R384</f>
        <v>Númerica</v>
      </c>
      <c r="T386" s="315" t="str">
        <f>+'PAI 2025 GPS rempl2)'!S384</f>
        <v># de documentos con propuesta de intervención realizados / 1 documentos con propuesta de intervención a realizar</v>
      </c>
      <c r="U386" s="316">
        <f>+'PAI 2025 GPS rempl2)'!T384</f>
        <v>45691</v>
      </c>
      <c r="V386" s="316">
        <f>+'PAI 2025 GPS rempl2)'!U384</f>
        <v>45730</v>
      </c>
      <c r="W386" s="315" t="str">
        <f>+'PAI 2025 GPS rempl2)'!V384</f>
        <v>72-GRUPO DE TRABAJO DE ATENCION AL CIUDADANO</v>
      </c>
    </row>
    <row r="387" spans="1:23 16384:16384" s="317" customFormat="1" ht="58.5" customHeight="1" x14ac:dyDescent="0.25">
      <c r="A387" s="314" t="s">
        <v>957</v>
      </c>
      <c r="B387" s="315" t="str">
        <f>VLOOKUP(A387,'Dimensión 3-Gestión con Valor'!$B$10:$B$379,1,0)</f>
        <v>72.3.2</v>
      </c>
      <c r="C387" s="315" t="str">
        <f>+'PAI 2025 GPS rempl2)'!B385</f>
        <v>72-GRUPO DE TRABAJO DE ATENCION AL CIUDADANO</v>
      </c>
      <c r="D387" s="315">
        <f>+'PAI 2025 GPS rempl2)'!C385</f>
        <v>2</v>
      </c>
      <c r="E387" s="315" t="str">
        <f>+'PAI 2025 GPS rempl2)'!D385</f>
        <v>Actividad propia</v>
      </c>
      <c r="F387" s="315" t="str">
        <f>+'PAI 2025 GPS rempl2)'!E385</f>
        <v>72.3.2</v>
      </c>
      <c r="G387" s="315" t="str">
        <f>+'PAI 2025 GPS rempl2)'!F385</f>
        <v>N/A</v>
      </c>
      <c r="H387" s="315">
        <f>VLOOKUP(A387,'Plantilla publicacion'!$A$3:$F$490,6,0)</f>
        <v>0</v>
      </c>
      <c r="I387" s="315">
        <f>VLOOKUP(F387,'Plantilla publicacion'!$A$3:$N$490,14,0)</f>
        <v>0</v>
      </c>
      <c r="J387" s="315">
        <f>VLOOKUP(F387,'Plantilla publicacion'!$A$3:$P$490,15,0)</f>
        <v>0</v>
      </c>
      <c r="K387" s="315" t="str">
        <f>+'PAI 2025 GPS rempl2)'!J385</f>
        <v>N/A</v>
      </c>
      <c r="L387" s="315" t="str">
        <f>+'PAI 2025 GPS rempl2)'!K385</f>
        <v>N/A</v>
      </c>
      <c r="M387" s="315" t="str">
        <f>+'PAI 2025 GPS rempl2)'!L385</f>
        <v>N/A</v>
      </c>
      <c r="N387" s="315" t="str">
        <f t="shared" si="67"/>
        <v>Política Participación Ciudadana en la Gestión Pública _DIMENSIÓN Gestión con Valores para Resultados</v>
      </c>
      <c r="O387" s="315" t="str">
        <f>IF(E387="Producto",VLOOKUP(F387,'Plantilla publicacion'!$A$3:$Q$490,16,0),"N/A")</f>
        <v>N/A</v>
      </c>
      <c r="P387" s="315" t="str">
        <f>+'PAI 2025 GPS rempl2)'!O385</f>
        <v>Implementar la señalización inclusiva en otro lenguaje o idioma para los puntos priorizados de atención al ciudadano presenciales a nivel nacional (Informe de implementación)</v>
      </c>
      <c r="Q387" s="315">
        <f>+'PAI 2025 GPS rempl2)'!P385</f>
        <v>15</v>
      </c>
      <c r="R387" s="315">
        <f>+'PAI 2025 GPS rempl2)'!Q385</f>
        <v>1</v>
      </c>
      <c r="S387" s="315" t="str">
        <f>+'PAI 2025 GPS rempl2)'!R385</f>
        <v>Númerica</v>
      </c>
      <c r="T387" s="316" t="str">
        <f>+'PAI 2025 GPS rempl2)'!S385</f>
        <v># de conceptos de viabilidad emitidos / 1 conceptos de viabilidad a emitir</v>
      </c>
      <c r="U387" s="316">
        <f>+'PAI 2025 GPS rempl2)'!T385</f>
        <v>45734</v>
      </c>
      <c r="V387" s="315">
        <f>+'PAI 2025 GPS rempl2)'!U385</f>
        <v>45898</v>
      </c>
      <c r="W387" s="317" t="str">
        <f>+'PAI 2025 GPS rempl2)'!V385</f>
        <v>142-GRUPO DE TRABAJO DE SERVICIOS ADMINISTRATIVOS Y RECURSOS FÍSICOS;
72-GRUPO DE TRABAJO DE ATENCION AL CIUDADANO</v>
      </c>
      <c r="XFD387" s="314"/>
    </row>
    <row r="388" spans="1:23 16384:16384" s="317" customFormat="1" ht="58.5" customHeight="1" x14ac:dyDescent="0.25">
      <c r="A388" s="196" t="s">
        <v>960</v>
      </c>
      <c r="B388" s="314" t="str">
        <f>VLOOKUP(A388,'Dimensión 3-Gestión con Valor'!$B$10:$B$379,1,0)</f>
        <v>72.3.3</v>
      </c>
      <c r="C388" s="315" t="str">
        <f>+'PAI 2025 GPS rempl2)'!B386</f>
        <v>72-GRUPO DE TRABAJO DE ATENCION AL CIUDADANO</v>
      </c>
      <c r="D388" s="315">
        <f>+'PAI 2025 GPS rempl2)'!C386</f>
        <v>2</v>
      </c>
      <c r="E388" s="315" t="str">
        <f>+'PAI 2025 GPS rempl2)'!D386</f>
        <v>Actividad propia</v>
      </c>
      <c r="F388" s="315" t="str">
        <f>+'PAI 2025 GPS rempl2)'!E386</f>
        <v>72.3.3</v>
      </c>
      <c r="G388" s="315" t="str">
        <f>+'PAI 2025 GPS rempl2)'!F386</f>
        <v>N/A</v>
      </c>
      <c r="H388" s="315">
        <f>VLOOKUP(A388,'Plantilla publicacion'!$A$3:$F$490,6,0)</f>
        <v>0</v>
      </c>
      <c r="I388" s="315">
        <f>VLOOKUP(F388,'Plantilla publicacion'!$A$3:$N$490,14,0)</f>
        <v>0</v>
      </c>
      <c r="J388" s="315">
        <f>VLOOKUP(F388,'Plantilla publicacion'!$A$3:$P$490,15,0)</f>
        <v>0</v>
      </c>
      <c r="K388" s="315" t="str">
        <f>+'PAI 2025 GPS rempl2)'!J386</f>
        <v>N/A</v>
      </c>
      <c r="L388" s="315" t="str">
        <f>+'PAI 2025 GPS rempl2)'!K386</f>
        <v>N/A</v>
      </c>
      <c r="M388" s="315" t="str">
        <f>+'PAI 2025 GPS rempl2)'!L386</f>
        <v>N/A</v>
      </c>
      <c r="N388" s="315" t="str">
        <f t="shared" si="67"/>
        <v>Política Participación Ciudadana en la Gestión Pública _DIMENSIÓN Gestión con Valores para Resultados</v>
      </c>
      <c r="O388" s="315" t="str">
        <f>IF(E388="Producto",VLOOKUP(F388,'Plantilla publicacion'!$A$3:$Q$490,16,0),"N/A")</f>
        <v>N/A</v>
      </c>
      <c r="P388" s="315" t="str">
        <f>+'PAI 2025 GPS rempl2)'!O386</f>
        <v>Desarrolla jornada  con las entidades líderes en la atención incluyente y documentar las buenas prácticas en la materia (Documento de buenas prácticas identificadas)</v>
      </c>
      <c r="Q388" s="315">
        <f>+'PAI 2025 GPS rempl2)'!P386</f>
        <v>20</v>
      </c>
      <c r="R388" s="315">
        <f>+'PAI 2025 GPS rempl2)'!Q386</f>
        <v>1</v>
      </c>
      <c r="S388" s="315" t="str">
        <f>+'PAI 2025 GPS rempl2)'!R386</f>
        <v>Númerica</v>
      </c>
      <c r="T388" s="315" t="str">
        <f>+'PAI 2025 GPS rempl2)'!S386</f>
        <v># de documentos de buenas prácticas generados / 1 documentos de buenas prácticas a generar</v>
      </c>
      <c r="U388" s="316">
        <f>+'PAI 2025 GPS rempl2)'!T386</f>
        <v>45748</v>
      </c>
      <c r="V388" s="316">
        <f>+'PAI 2025 GPS rempl2)'!U386</f>
        <v>45812</v>
      </c>
      <c r="W388" s="315" t="str">
        <f>+'PAI 2025 GPS rempl2)'!V386</f>
        <v>72-GRUPO DE TRABAJO DE ATENCION AL CIUDADANO</v>
      </c>
    </row>
    <row r="389" spans="1:23 16384:16384" s="317" customFormat="1" ht="58.5" customHeight="1" x14ac:dyDescent="0.25">
      <c r="A389" s="196" t="s">
        <v>962</v>
      </c>
      <c r="B389" s="314" t="e">
        <f>VLOOKUP(A389,'Dimensión 3-Gestión con Valor'!$B$10:$B$379,1,0)</f>
        <v>#N/A</v>
      </c>
      <c r="C389" s="315" t="str">
        <f>+'PAI 2025 GPS rempl2)'!B387</f>
        <v>72-GRUPO DE TRABAJO DE ATENCION AL CIUDADANO</v>
      </c>
      <c r="D389" s="315">
        <f>+'PAI 2025 GPS rempl2)'!C387</f>
        <v>2</v>
      </c>
      <c r="E389" s="315" t="str">
        <f>+'PAI 2025 GPS rempl2)'!D387</f>
        <v>Actividad propia Eliminada</v>
      </c>
      <c r="F389" s="315" t="str">
        <f>+'PAI 2025 GPS rempl2)'!E387</f>
        <v>72.3.4</v>
      </c>
      <c r="G389" s="315" t="str">
        <f>+'PAI 2025 GPS rempl2)'!F387</f>
        <v>N/A</v>
      </c>
      <c r="H389" s="315">
        <f>VLOOKUP(A389,'Plantilla publicacion'!$A$3:$F$490,6,0)</f>
        <v>0</v>
      </c>
      <c r="I389" s="315">
        <f>VLOOKUP(F389,'Plantilla publicacion'!$A$3:$N$490,14,0)</f>
        <v>0</v>
      </c>
      <c r="J389" s="315">
        <f>VLOOKUP(F389,'Plantilla publicacion'!$A$3:$P$490,15,0)</f>
        <v>0</v>
      </c>
      <c r="K389" s="315" t="str">
        <f>+'PAI 2025 GPS rempl2)'!J387</f>
        <v>N/A</v>
      </c>
      <c r="L389" s="315" t="str">
        <f>+'PAI 2025 GPS rempl2)'!K387</f>
        <v>N/A</v>
      </c>
      <c r="M389" s="315" t="str">
        <f>+'PAI 2025 GPS rempl2)'!L387</f>
        <v>N/A</v>
      </c>
      <c r="N389" s="315" t="str">
        <f t="shared" si="67"/>
        <v>Política Participación Ciudadana en la Gestión Pública _DIMENSIÓN Gestión con Valores para Resultados</v>
      </c>
      <c r="O389" s="315" t="str">
        <f>IF(E389="Producto",VLOOKUP(F389,'Plantilla publicacion'!$A$3:$Q$490,16,0),"N/A")</f>
        <v>N/A</v>
      </c>
      <c r="P389" s="315" t="str">
        <f>+'PAI 2025 GPS rempl2)'!O387</f>
        <v>Rediseñar el menú de atención y servicios a la ciudadanía con mejoras en la accesibilidad y experiencia de los usuarios  (Menú destacado actualizado)</v>
      </c>
      <c r="Q389" s="315">
        <f>+'PAI 2025 GPS rempl2)'!P387</f>
        <v>30</v>
      </c>
      <c r="R389" s="315">
        <f>+'PAI 2025 GPS rempl2)'!Q387</f>
        <v>1</v>
      </c>
      <c r="S389" s="315" t="str">
        <f>+'PAI 2025 GPS rempl2)'!R387</f>
        <v>Númerica</v>
      </c>
      <c r="T389" s="315" t="str">
        <f>+'PAI 2025 GPS rempl2)'!S387</f>
        <v># de menús destacados actualizados / 1 menús destacados a actualizar</v>
      </c>
      <c r="U389" s="316">
        <f>+'PAI 2025 GPS rempl2)'!T387</f>
        <v>45811</v>
      </c>
      <c r="V389" s="316">
        <f>+'PAI 2025 GPS rempl2)'!U387</f>
        <v>45989</v>
      </c>
      <c r="W389" s="315" t="str">
        <f>+'PAI 2025 GPS rempl2)'!V387</f>
        <v>20-OFICINA DE TECNOLOGÍA E INFORMÁTICA;
72-GRUPO DE TRABAJO DE ATENCION AL CIUDADANO</v>
      </c>
    </row>
    <row r="390" spans="1:23 16384:16384" s="317" customFormat="1" ht="58.5" customHeight="1" x14ac:dyDescent="0.25">
      <c r="A390" s="314" t="s">
        <v>965</v>
      </c>
      <c r="B390" s="315" t="str">
        <f>VLOOKUP(A390,'Dimensión 3-Gestión con Valor'!$B$10:$B$379,1,0)</f>
        <v>72.3.5</v>
      </c>
      <c r="C390" s="315" t="str">
        <f>+'PAI 2025 GPS rempl2)'!B388</f>
        <v>72-GRUPO DE TRABAJO DE ATENCION AL CIUDADANO</v>
      </c>
      <c r="D390" s="315">
        <f>+'PAI 2025 GPS rempl2)'!C388</f>
        <v>2</v>
      </c>
      <c r="E390" s="315" t="str">
        <f>+'PAI 2025 GPS rempl2)'!D388</f>
        <v>Actividad propia</v>
      </c>
      <c r="F390" s="315" t="str">
        <f>+'PAI 2025 GPS rempl2)'!E388</f>
        <v>72.3.5</v>
      </c>
      <c r="G390" s="315" t="str">
        <f>+'PAI 2025 GPS rempl2)'!F388</f>
        <v>N/A</v>
      </c>
      <c r="H390" s="315">
        <f>VLOOKUP(A390,'Plantilla publicacion'!$A$3:$F$490,6,0)</f>
        <v>0</v>
      </c>
      <c r="I390" s="315">
        <f>VLOOKUP(F390,'Plantilla publicacion'!$A$3:$N$490,14,0)</f>
        <v>0</v>
      </c>
      <c r="J390" s="315">
        <f>VLOOKUP(F390,'Plantilla publicacion'!$A$3:$P$490,15,0)</f>
        <v>0</v>
      </c>
      <c r="K390" s="315" t="str">
        <f>+'PAI 2025 GPS rempl2)'!J388</f>
        <v>N/A</v>
      </c>
      <c r="L390" s="315" t="str">
        <f>+'PAI 2025 GPS rempl2)'!K388</f>
        <v>N/A</v>
      </c>
      <c r="M390" s="315" t="str">
        <f>+'PAI 2025 GPS rempl2)'!L388</f>
        <v>N/A</v>
      </c>
      <c r="N390" s="315" t="str">
        <f t="shared" si="67"/>
        <v>Política Participación Ciudadana en la Gestión Pública _DIMENSIÓN Gestión con Valores para Resultados</v>
      </c>
      <c r="O390" s="315" t="str">
        <f>IF(E390="Producto",VLOOKUP(F390,'Plantilla publicacion'!$A$3:$Q$490,16,0),"N/A")</f>
        <v>N/A</v>
      </c>
      <c r="P390" s="315" t="str">
        <f>+'PAI 2025 GPS rempl2)'!O388</f>
        <v>Implementar fase 2 del traductor interactivo  (Adquisición pantalla y en funcionamiento)</v>
      </c>
      <c r="Q390" s="315">
        <f>+'PAI 2025 GPS rempl2)'!P388</f>
        <v>50</v>
      </c>
      <c r="R390" s="315">
        <f>+'PAI 2025 GPS rempl2)'!Q388</f>
        <v>1</v>
      </c>
      <c r="S390" s="315" t="str">
        <f>+'PAI 2025 GPS rempl2)'!R388</f>
        <v>Númerica</v>
      </c>
      <c r="T390" s="316" t="str">
        <f>+'PAI 2025 GPS rempl2)'!S388</f>
        <v># de pantallas adquiridas y puestas en funcionamiento / 1 pantallas programas para su adquisición y puesta en funcionamiento</v>
      </c>
      <c r="U390" s="316">
        <f>+'PAI 2025 GPS rempl2)'!T388</f>
        <v>45828</v>
      </c>
      <c r="V390" s="315">
        <f>+'PAI 2025 GPS rempl2)'!U388</f>
        <v>45989</v>
      </c>
      <c r="W390" s="317" t="str">
        <f>+'PAI 2025 GPS rempl2)'!V388</f>
        <v>20-OFICINA DE TECNOLOGÍA E INFORMÁTICA;
72-GRUPO DE TRABAJO DE ATENCION AL CIUDADANO</v>
      </c>
      <c r="XFD390" s="314"/>
    </row>
    <row r="391" spans="1:23 16384:16384" ht="58.5" customHeight="1" x14ac:dyDescent="0.25">
      <c r="A391" s="196" t="s">
        <v>967</v>
      </c>
      <c r="B391" s="186" t="str">
        <f>VLOOKUP(A391,'Dimensión 3-Gestión con Valor'!$B$10:$B$379,1,0)</f>
        <v>72.4</v>
      </c>
      <c r="C391" s="184" t="str">
        <f>+'PAI 2025 GPS rempl2)'!B389</f>
        <v>72-GRUPO DE TRABAJO DE ATENCION AL CIUDADANO</v>
      </c>
      <c r="D391" s="184">
        <f>+'PAI 2025 GPS rempl2)'!C389</f>
        <v>2</v>
      </c>
      <c r="E391" s="184" t="str">
        <f>+'PAI 2025 GPS rempl2)'!D389</f>
        <v>Producto</v>
      </c>
      <c r="F391" s="184" t="str">
        <f>+'PAI 2025 GPS rempl2)'!E389</f>
        <v>72.4</v>
      </c>
      <c r="G391" s="184" t="str">
        <f>+'PAI 2025 GPS rempl2)'!F389</f>
        <v>Operativo</v>
      </c>
      <c r="H391" s="184" t="str">
        <f>VLOOKUP(A391,'Plantilla publicacion'!$A$3:$F$490,6,0)</f>
        <v>60-Fortalecer el Sistema Integral de Gestión Institucional en el marco del Modelo Integrado de Planeación y gestión para mejorar la prestación del servicio.</v>
      </c>
      <c r="I391" s="184" t="str">
        <f>VLOOKUP(F391,'Plantilla publicacion'!$A$3:$N$490,14,0)</f>
        <v>106-Cumplimiento de productos del PAI asociados a Fortalecer el Sistema Integral de Gestión Institucional para mejorar la prestación del servicio.</v>
      </c>
      <c r="J391" s="184" t="str">
        <f>VLOOKUP(F391,'Plantilla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91" s="184" t="str">
        <f>+'PAI 2025 GPS rempl2)'!J389</f>
        <v xml:space="preserve">PND - 5-31-5-b- Convergencia regional - Entidades públicas territoriales y nacionales fortalecidas </v>
      </c>
      <c r="L391" s="184" t="str">
        <f>+'PAI 2025 GPS rempl2)'!K389</f>
        <v>No</v>
      </c>
      <c r="M391" s="184" t="str">
        <f>+'PAI 2025 GPS rempl2)'!L389</f>
        <v>C-3599-0200-0005-53105b</v>
      </c>
      <c r="N391" s="184" t="str">
        <f>VLOOKUP(A391,'Plantilla publicacion'!$A$2:$E$491,5,0)</f>
        <v>Política Participación Ciudadana en la Gestión Pública _DIMENSIÓN Gestión con Valores para Resultados</v>
      </c>
      <c r="O391" s="184" t="str">
        <f>IF(E391="Producto",VLOOKUP(F391,'Plantilla publicacion'!$A$3:$Q$490,16,0),"N/A")</f>
        <v>PES_20230281 / PEI_24</v>
      </c>
      <c r="P391" s="184" t="str">
        <f>+'PAI 2025 GPS rempl2)'!O389</f>
        <v>Estrategia de promoción de la participación ciudadana en la SIC, formulada e implementada  (Informe de actividades realizadas )</v>
      </c>
      <c r="Q391" s="184">
        <f>+'PAI 2025 GPS rempl2)'!P389</f>
        <v>20</v>
      </c>
      <c r="R391" s="184">
        <f>+'PAI 2025 GPS rempl2)'!Q389</f>
        <v>30</v>
      </c>
      <c r="S391" s="184" t="str">
        <f>+'PAI 2025 GPS rempl2)'!R389</f>
        <v>Porcentual</v>
      </c>
      <c r="T391" s="184" t="str">
        <f>+'PAI 2025 GPS rempl2)'!S389</f>
        <v>% de actividades de participación ciudadana formuladas e implementadas / 30% de actividades de participación ciudadana a formular e implementar</v>
      </c>
      <c r="U391" s="185">
        <f>+'PAI 2025 GPS rempl2)'!T389</f>
        <v>45672</v>
      </c>
      <c r="V391" s="185">
        <f>+'PAI 2025 GPS rempl2)'!U389</f>
        <v>46006</v>
      </c>
      <c r="W391" s="184" t="str">
        <f>+'PAI 2025 GPS rempl2)'!V389</f>
        <v>72-GRUPO DE TRABAJO DE ATENCION AL CIUDADANO</v>
      </c>
    </row>
    <row r="392" spans="1:23 16384:16384" s="317" customFormat="1" ht="58.5" customHeight="1" x14ac:dyDescent="0.25">
      <c r="A392" s="196" t="s">
        <v>969</v>
      </c>
      <c r="B392" s="314" t="str">
        <f>VLOOKUP(A392,'Dimensión 3-Gestión con Valor'!$B$10:$B$379,1,0)</f>
        <v>72.4.1</v>
      </c>
      <c r="C392" s="315" t="str">
        <f>+'PAI 2025 GPS rempl2)'!B390</f>
        <v>72-GRUPO DE TRABAJO DE ATENCION AL CIUDADANO</v>
      </c>
      <c r="D392" s="315">
        <f>+'PAI 2025 GPS rempl2)'!C390</f>
        <v>2</v>
      </c>
      <c r="E392" s="315" t="str">
        <f>+'PAI 2025 GPS rempl2)'!D390</f>
        <v>Actividad propia</v>
      </c>
      <c r="F392" s="315" t="str">
        <f>+'PAI 2025 GPS rempl2)'!E390</f>
        <v>72.4.1</v>
      </c>
      <c r="G392" s="315" t="str">
        <f>+'PAI 2025 GPS rempl2)'!F390</f>
        <v>N/A</v>
      </c>
      <c r="H392" s="315">
        <f>VLOOKUP(A392,'Plantilla publicacion'!$A$3:$F$490,6,0)</f>
        <v>0</v>
      </c>
      <c r="I392" s="315">
        <f>VLOOKUP(F392,'Plantilla publicacion'!$A$3:$N$490,14,0)</f>
        <v>0</v>
      </c>
      <c r="J392" s="315">
        <f>VLOOKUP(F392,'Plantilla publicacion'!$A$3:$P$490,15,0)</f>
        <v>0</v>
      </c>
      <c r="K392" s="315" t="str">
        <f>+'PAI 2025 GPS rempl2)'!J390</f>
        <v>N/A</v>
      </c>
      <c r="L392" s="315" t="str">
        <f>+'PAI 2025 GPS rempl2)'!K390</f>
        <v>N/A</v>
      </c>
      <c r="M392" s="315" t="str">
        <f>+'PAI 2025 GPS rempl2)'!L390</f>
        <v>N/A</v>
      </c>
      <c r="N392" s="315" t="str">
        <f t="shared" ref="N392:N395" si="68">+N391</f>
        <v>Política Participación Ciudadana en la Gestión Pública _DIMENSIÓN Gestión con Valores para Resultados</v>
      </c>
      <c r="O392" s="315" t="str">
        <f>IF(E392="Producto",VLOOKUP(F392,'Plantilla publicacion'!$A$3:$Q$490,16,0),"N/A")</f>
        <v>N/A</v>
      </c>
      <c r="P392" s="315" t="str">
        <f>+'PAI 2025 GPS rempl2)'!O390</f>
        <v>Diseñar la estrategia de participación ciudadanía SIC 2025 que incluya el plan detrabajo para su ejecución (Documento de estrategia)</v>
      </c>
      <c r="Q392" s="315">
        <f>+'PAI 2025 GPS rempl2)'!P390</f>
        <v>25</v>
      </c>
      <c r="R392" s="315">
        <f>+'PAI 2025 GPS rempl2)'!Q390</f>
        <v>1</v>
      </c>
      <c r="S392" s="315" t="str">
        <f>+'PAI 2025 GPS rempl2)'!R390</f>
        <v>Númerica</v>
      </c>
      <c r="T392" s="315" t="str">
        <f>+'PAI 2025 GPS rempl2)'!S390</f>
        <v># de estrategias de participación ciudadana diseñadas / 1 estrategias de participación ciudadana a diseñar</v>
      </c>
      <c r="U392" s="316">
        <f>+'PAI 2025 GPS rempl2)'!T390</f>
        <v>45672</v>
      </c>
      <c r="V392" s="316">
        <f>+'PAI 2025 GPS rempl2)'!U390</f>
        <v>45706</v>
      </c>
      <c r="W392" s="315" t="str">
        <f>+'PAI 2025 GPS rempl2)'!V390</f>
        <v>72-GRUPO DE TRABAJO DE ATENCION AL CIUDADANO</v>
      </c>
    </row>
    <row r="393" spans="1:23 16384:16384" s="317" customFormat="1" ht="58.5" customHeight="1" x14ac:dyDescent="0.25">
      <c r="A393" s="196" t="s">
        <v>971</v>
      </c>
      <c r="B393" s="314" t="str">
        <f>VLOOKUP(A393,'Dimensión 3-Gestión con Valor'!$B$10:$B$379,1,0)</f>
        <v>72.4.2</v>
      </c>
      <c r="C393" s="315" t="str">
        <f>+'PAI 2025 GPS rempl2)'!B391</f>
        <v>72-GRUPO DE TRABAJO DE ATENCION AL CIUDADANO</v>
      </c>
      <c r="D393" s="315">
        <f>+'PAI 2025 GPS rempl2)'!C391</f>
        <v>2</v>
      </c>
      <c r="E393" s="315" t="str">
        <f>+'PAI 2025 GPS rempl2)'!D391</f>
        <v>Actividad propia</v>
      </c>
      <c r="F393" s="315" t="str">
        <f>+'PAI 2025 GPS rempl2)'!E391</f>
        <v>72.4.2</v>
      </c>
      <c r="G393" s="315" t="str">
        <f>+'PAI 2025 GPS rempl2)'!F391</f>
        <v>N/A</v>
      </c>
      <c r="H393" s="315">
        <f>VLOOKUP(A393,'Plantilla publicacion'!$A$3:$F$490,6,0)</f>
        <v>0</v>
      </c>
      <c r="I393" s="315">
        <f>VLOOKUP(F393,'Plantilla publicacion'!$A$3:$N$490,14,0)</f>
        <v>0</v>
      </c>
      <c r="J393" s="315">
        <f>VLOOKUP(F393,'Plantilla publicacion'!$A$3:$P$490,15,0)</f>
        <v>0</v>
      </c>
      <c r="K393" s="315" t="str">
        <f>+'PAI 2025 GPS rempl2)'!J391</f>
        <v>N/A</v>
      </c>
      <c r="L393" s="315" t="str">
        <f>+'PAI 2025 GPS rempl2)'!K391</f>
        <v>N/A</v>
      </c>
      <c r="M393" s="315" t="str">
        <f>+'PAI 2025 GPS rempl2)'!L391</f>
        <v>N/A</v>
      </c>
      <c r="N393" s="315" t="str">
        <f t="shared" si="68"/>
        <v>Política Participación Ciudadana en la Gestión Pública _DIMENSIÓN Gestión con Valores para Resultados</v>
      </c>
      <c r="O393" s="315" t="str">
        <f>IF(E393="Producto",VLOOKUP(F393,'Plantilla publicacion'!$A$3:$Q$490,16,0),"N/A")</f>
        <v>N/A</v>
      </c>
      <c r="P393" s="315" t="str">
        <f>+'PAI 2025 GPS rempl2)'!O391</f>
        <v>Comunicar a los grupos de valor la Estrategia de participación ciudadana diseñada  (Capturas de pantalla de la divulgación en la página web y redes sociales)</v>
      </c>
      <c r="Q393" s="315">
        <f>+'PAI 2025 GPS rempl2)'!P391</f>
        <v>20</v>
      </c>
      <c r="R393" s="315">
        <f>+'PAI 2025 GPS rempl2)'!Q391</f>
        <v>1</v>
      </c>
      <c r="S393" s="315" t="str">
        <f>+'PAI 2025 GPS rempl2)'!R391</f>
        <v>Númerica</v>
      </c>
      <c r="T393" s="315" t="str">
        <f>+'PAI 2025 GPS rempl2)'!S391</f>
        <v># de estrategias de participación ciudadana comunicadas a la ciudadanía / 1 estrategias de participación ciudadana a comunicar a la ciudadanía</v>
      </c>
      <c r="U393" s="316">
        <f>+'PAI 2025 GPS rempl2)'!T391</f>
        <v>45707</v>
      </c>
      <c r="V393" s="316">
        <f>+'PAI 2025 GPS rempl2)'!U391</f>
        <v>45716</v>
      </c>
      <c r="W393" s="315" t="str">
        <f>+'PAI 2025 GPS rempl2)'!V391</f>
        <v>72-GRUPO DE TRABAJO DE ATENCION AL CIUDADANO</v>
      </c>
    </row>
    <row r="394" spans="1:23 16384:16384" s="317" customFormat="1" ht="58.5" customHeight="1" x14ac:dyDescent="0.25">
      <c r="A394" s="314" t="s">
        <v>973</v>
      </c>
      <c r="B394" s="315" t="str">
        <f>VLOOKUP(A394,'Dimensión 3-Gestión con Valor'!$B$10:$B$379,1,0)</f>
        <v>72.4.3</v>
      </c>
      <c r="C394" s="315" t="str">
        <f>+'PAI 2025 GPS rempl2)'!B392</f>
        <v>72-GRUPO DE TRABAJO DE ATENCION AL CIUDADANO</v>
      </c>
      <c r="D394" s="315">
        <f>+'PAI 2025 GPS rempl2)'!C392</f>
        <v>2</v>
      </c>
      <c r="E394" s="315" t="str">
        <f>+'PAI 2025 GPS rempl2)'!D392</f>
        <v>Actividad propia</v>
      </c>
      <c r="F394" s="315" t="str">
        <f>+'PAI 2025 GPS rempl2)'!E392</f>
        <v>72.4.3</v>
      </c>
      <c r="G394" s="315" t="str">
        <f>+'PAI 2025 GPS rempl2)'!F392</f>
        <v>N/A</v>
      </c>
      <c r="H394" s="315">
        <f>VLOOKUP(A394,'Plantilla publicacion'!$A$3:$F$490,6,0)</f>
        <v>0</v>
      </c>
      <c r="I394" s="315">
        <f>VLOOKUP(F394,'Plantilla publicacion'!$A$3:$N$490,14,0)</f>
        <v>0</v>
      </c>
      <c r="J394" s="315">
        <f>VLOOKUP(F394,'Plantilla publicacion'!$A$3:$P$490,15,0)</f>
        <v>0</v>
      </c>
      <c r="K394" s="315" t="str">
        <f>+'PAI 2025 GPS rempl2)'!J392</f>
        <v>N/A</v>
      </c>
      <c r="L394" s="315" t="str">
        <f>+'PAI 2025 GPS rempl2)'!K392</f>
        <v>N/A</v>
      </c>
      <c r="M394" s="315" t="str">
        <f>+'PAI 2025 GPS rempl2)'!L392</f>
        <v>N/A</v>
      </c>
      <c r="N394" s="315" t="str">
        <f t="shared" si="68"/>
        <v>Política Participación Ciudadana en la Gestión Pública _DIMENSIÓN Gestión con Valores para Resultados</v>
      </c>
      <c r="O394" s="315" t="str">
        <f>IF(E394="Producto",VLOOKUP(F394,'Plantilla publicacion'!$A$3:$Q$490,16,0),"N/A")</f>
        <v>N/A</v>
      </c>
      <c r="P394" s="315" t="str">
        <f>+'PAI 2025 GPS rempl2)'!O392</f>
        <v>Ejecutar el plan de trabajo de la estrategia  (Informe trimestral de seguimiento elaborado)</v>
      </c>
      <c r="Q394" s="315">
        <f>+'PAI 2025 GPS rempl2)'!P392</f>
        <v>30</v>
      </c>
      <c r="R394" s="315">
        <f>+'PAI 2025 GPS rempl2)'!Q392</f>
        <v>100</v>
      </c>
      <c r="S394" s="315" t="str">
        <f>+'PAI 2025 GPS rempl2)'!R392</f>
        <v>Porcentual</v>
      </c>
      <c r="T394" s="316" t="str">
        <f>+'PAI 2025 GPS rempl2)'!S392</f>
        <v xml:space="preserve">% de # de actividades realizadas  / 100% de # de actividades a realizar  </v>
      </c>
      <c r="U394" s="316">
        <f>+'PAI 2025 GPS rempl2)'!T392</f>
        <v>45719</v>
      </c>
      <c r="V394" s="315">
        <f>+'PAI 2025 GPS rempl2)'!U392</f>
        <v>45975</v>
      </c>
      <c r="W394" s="317" t="str">
        <f>+'PAI 2025 GPS rempl2)'!V392</f>
        <v>72-GRUPO DE TRABAJO DE ATENCION AL CIUDADANO</v>
      </c>
      <c r="XFD394" s="314"/>
    </row>
    <row r="395" spans="1:23 16384:16384" s="317" customFormat="1" ht="58.5" customHeight="1" x14ac:dyDescent="0.25">
      <c r="A395" s="196" t="s">
        <v>974</v>
      </c>
      <c r="B395" s="314" t="str">
        <f>VLOOKUP(A395,'Dimensión 3-Gestión con Valor'!$B$10:$B$379,1,0)</f>
        <v>72.4.4</v>
      </c>
      <c r="C395" s="315" t="str">
        <f>+'PAI 2025 GPS rempl2)'!B393</f>
        <v>72-GRUPO DE TRABAJO DE ATENCION AL CIUDADANO</v>
      </c>
      <c r="D395" s="315">
        <f>+'PAI 2025 GPS rempl2)'!C393</f>
        <v>2</v>
      </c>
      <c r="E395" s="315" t="str">
        <f>+'PAI 2025 GPS rempl2)'!D393</f>
        <v>Actividad propia</v>
      </c>
      <c r="F395" s="315" t="str">
        <f>+'PAI 2025 GPS rempl2)'!E393</f>
        <v>72.4.4</v>
      </c>
      <c r="G395" s="315" t="str">
        <f>+'PAI 2025 GPS rempl2)'!F393</f>
        <v>N/A</v>
      </c>
      <c r="H395" s="315">
        <f>VLOOKUP(A395,'Plantilla publicacion'!$A$3:$F$490,6,0)</f>
        <v>0</v>
      </c>
      <c r="I395" s="315">
        <f>VLOOKUP(F395,'Plantilla publicacion'!$A$3:$N$490,14,0)</f>
        <v>0</v>
      </c>
      <c r="J395" s="315">
        <f>VLOOKUP(F395,'Plantilla publicacion'!$A$3:$P$490,15,0)</f>
        <v>0</v>
      </c>
      <c r="K395" s="315" t="str">
        <f>+'PAI 2025 GPS rempl2)'!J393</f>
        <v>N/A</v>
      </c>
      <c r="L395" s="315" t="str">
        <f>+'PAI 2025 GPS rempl2)'!K393</f>
        <v>N/A</v>
      </c>
      <c r="M395" s="315" t="str">
        <f>+'PAI 2025 GPS rempl2)'!L393</f>
        <v>N/A</v>
      </c>
      <c r="N395" s="315" t="str">
        <f t="shared" si="68"/>
        <v>Política Participación Ciudadana en la Gestión Pública _DIMENSIÓN Gestión con Valores para Resultados</v>
      </c>
      <c r="O395" s="315" t="str">
        <f>IF(E395="Producto",VLOOKUP(F395,'Plantilla publicacion'!$A$3:$Q$490,16,0),"N/A")</f>
        <v>N/A</v>
      </c>
      <c r="P395" s="315" t="str">
        <f>+'PAI 2025 GPS rempl2)'!O393</f>
        <v>Elaborar y publicar informe con el resultado de la implementación de la estrategia de participación ciudadana (Informe publicado en el página web)</v>
      </c>
      <c r="Q395" s="315">
        <f>+'PAI 2025 GPS rempl2)'!P393</f>
        <v>25</v>
      </c>
      <c r="R395" s="315">
        <f>+'PAI 2025 GPS rempl2)'!Q393</f>
        <v>1</v>
      </c>
      <c r="S395" s="315" t="str">
        <f>+'PAI 2025 GPS rempl2)'!R393</f>
        <v>Númerica</v>
      </c>
      <c r="T395" s="315" t="str">
        <f>+'PAI 2025 GPS rempl2)'!S393</f>
        <v># de informes de resultados de la implementación de la estrategia de participación ciudadana elaborados / 1 informes de resultados de la implementación de la estrategia de participación ciudadana a elaborar</v>
      </c>
      <c r="U395" s="316">
        <f>+'PAI 2025 GPS rempl2)'!T393</f>
        <v>45992</v>
      </c>
      <c r="V395" s="316">
        <f>+'PAI 2025 GPS rempl2)'!U393</f>
        <v>46006</v>
      </c>
      <c r="W395" s="315" t="str">
        <f>+'PAI 2025 GPS rempl2)'!V393</f>
        <v>72-GRUPO DE TRABAJO DE ATENCION AL CIUDADANO</v>
      </c>
    </row>
    <row r="396" spans="1:23 16384:16384" ht="58.5" customHeight="1" x14ac:dyDescent="0.25">
      <c r="A396" s="196" t="s">
        <v>895</v>
      </c>
      <c r="B396" s="186" t="str">
        <f>VLOOKUP(A396,'Dimensión 3-Gestión con Valor'!$B$10:$B$379,1,0)</f>
        <v>7100.1</v>
      </c>
      <c r="C396" s="184" t="str">
        <f>+'PAI 2025 GPS rempl2)'!B394</f>
        <v>7100-DIRECCIÓN DE INVESTIGACIONES DE PROTECCIÓN DE DATOS PERSONALES</v>
      </c>
      <c r="D396" s="184">
        <f>+'PAI 2025 GPS rempl2)'!C394</f>
        <v>2</v>
      </c>
      <c r="E396" s="184" t="str">
        <f>+'PAI 2025 GPS rempl2)'!D394</f>
        <v>Producto</v>
      </c>
      <c r="F396" s="184" t="str">
        <f>+'PAI 2025 GPS rempl2)'!E394</f>
        <v>7100.1</v>
      </c>
      <c r="G396" s="184" t="str">
        <f>+'PAI 2025 GPS rempl2)'!F394</f>
        <v>Operativo</v>
      </c>
      <c r="H396" s="184" t="str">
        <f>VLOOKUP(A396,'Plantilla publicacion'!$A$3:$F$490,6,0)</f>
        <v>58-Promover el enfoque preventivo, diferencial y territorial en el que hacer misional de la entidad</v>
      </c>
      <c r="I396" s="184" t="str">
        <f>VLOOKUP(F396,'Plantilla publicacion'!$A$3:$N$490,14,0)</f>
        <v>103-Cumplimiento de productos del PAI asociados a Promover el enfoque preventivo, diferencial y territorial en el que hacer misional de la entidad</v>
      </c>
      <c r="J396" s="184" t="str">
        <f>VLOOKUP(F396,'Plantilla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96" s="184" t="str">
        <f>+'PAI 2025 GPS rempl2)'!J394</f>
        <v xml:space="preserve">PND - 2-01-4-c- Seguridad humana y justicia social - Portabilidad de datos para el empoderamiento ciudadano </v>
      </c>
      <c r="L396" s="184" t="str">
        <f>+'PAI 2025 GPS rempl2)'!K394</f>
        <v>Si</v>
      </c>
      <c r="M396" s="184" t="str">
        <f>+'PAI 2025 GPS rempl2)'!L394</f>
        <v>C-3503-0200-0012-20104c</v>
      </c>
      <c r="N396" s="184" t="str">
        <f>VLOOKUP(A396,'Plantilla publicacion'!$A$2:$E$491,5,0)</f>
        <v>Política Participación Ciudadana en la Gestión Pública _DIMENSIÓN Gestión con Valores para Resultados</v>
      </c>
      <c r="O396" s="184">
        <f>IF(E396="Producto",VLOOKUP(F396,'Plantilla publicacion'!$A$3:$Q$490,16,0),"N/A")</f>
        <v>0</v>
      </c>
      <c r="P396" s="184" t="str">
        <f>+'PAI 2025 GPS rempl2)'!O394</f>
        <v>Capacitaciones dirigidas al a los sujetos obligados para la adecuada inscripción de sus bases de datos en el Registro Nacional de Bases de Datos (RNBD), realizadas (registros fotográficos/capturas de pantallas )</v>
      </c>
      <c r="Q396" s="184">
        <f>+'PAI 2025 GPS rempl2)'!P394</f>
        <v>50</v>
      </c>
      <c r="R396" s="184">
        <f>+'PAI 2025 GPS rempl2)'!Q394</f>
        <v>6</v>
      </c>
      <c r="S396" s="184" t="str">
        <f>+'PAI 2025 GPS rempl2)'!R394</f>
        <v>Númerica</v>
      </c>
      <c r="T396" s="184" t="str">
        <f>+'PAI 2025 GPS rempl2)'!S394</f>
        <v># de capacitaciones realizadas / 6 capacitaciones a realizar</v>
      </c>
      <c r="U396" s="185">
        <f>+'PAI 2025 GPS rempl2)'!T394</f>
        <v>45692</v>
      </c>
      <c r="V396" s="185">
        <f>+'PAI 2025 GPS rempl2)'!U394</f>
        <v>46007</v>
      </c>
      <c r="W396" s="184" t="str">
        <f>+'PAI 2025 GPS rempl2)'!V394</f>
        <v>7100-DIRECCIÓN DE INVESTIGACIONES DE PROTECCIÓN DE DATOS PERSONALES;
73-GRUPO DE TRABAJO DE COMUNICACION</v>
      </c>
    </row>
    <row r="397" spans="1:23 16384:16384" s="317" customFormat="1" ht="58.5" customHeight="1" x14ac:dyDescent="0.25">
      <c r="A397" s="196" t="s">
        <v>898</v>
      </c>
      <c r="B397" s="314" t="str">
        <f>VLOOKUP(A397,'Dimensión 3-Gestión con Valor'!$B$10:$B$379,1,0)</f>
        <v>7100.1.1</v>
      </c>
      <c r="C397" s="315" t="str">
        <f>+'PAI 2025 GPS rempl2)'!B395</f>
        <v>7100-DIRECCIÓN DE INVESTIGACIONES DE PROTECCIÓN DE DATOS PERSONALES</v>
      </c>
      <c r="D397" s="315">
        <f>+'PAI 2025 GPS rempl2)'!C395</f>
        <v>2</v>
      </c>
      <c r="E397" s="315" t="str">
        <f>+'PAI 2025 GPS rempl2)'!D395</f>
        <v>Actividad propia</v>
      </c>
      <c r="F397" s="315" t="str">
        <f>+'PAI 2025 GPS rempl2)'!E395</f>
        <v>7100.1.1</v>
      </c>
      <c r="G397" s="315" t="str">
        <f>+'PAI 2025 GPS rempl2)'!F395</f>
        <v>N/A</v>
      </c>
      <c r="H397" s="315">
        <f>VLOOKUP(A397,'Plantilla publicacion'!$A$3:$F$490,6,0)</f>
        <v>0</v>
      </c>
      <c r="I397" s="315">
        <f>VLOOKUP(F397,'Plantilla publicacion'!$A$3:$N$490,14,0)</f>
        <v>0</v>
      </c>
      <c r="J397" s="315">
        <f>VLOOKUP(F397,'Plantilla publicacion'!$A$3:$P$490,15,0)</f>
        <v>0</v>
      </c>
      <c r="K397" s="315" t="str">
        <f>+'PAI 2025 GPS rempl2)'!J395</f>
        <v>N/A</v>
      </c>
      <c r="L397" s="315" t="str">
        <f>+'PAI 2025 GPS rempl2)'!K395</f>
        <v>N/A</v>
      </c>
      <c r="M397" s="315" t="str">
        <f>+'PAI 2025 GPS rempl2)'!L395</f>
        <v>N/A</v>
      </c>
      <c r="N397" s="315" t="str">
        <f t="shared" ref="N397:N399" si="69">+N396</f>
        <v>Política Participación Ciudadana en la Gestión Pública _DIMENSIÓN Gestión con Valores para Resultados</v>
      </c>
      <c r="O397" s="315" t="str">
        <f>IF(E397="Producto",VLOOKUP(F397,'Plantilla publicacion'!$A$3:$Q$490,16,0),"N/A")</f>
        <v>N/A</v>
      </c>
      <c r="P397" s="315" t="str">
        <f>+'PAI 2025 GPS rempl2)'!O395</f>
        <v>Elaborar y enviar cronograma de capacitaciones al grupo de comunicaciones  (correo electrónico con cronograma/único entregable)</v>
      </c>
      <c r="Q397" s="315">
        <f>+'PAI 2025 GPS rempl2)'!P395</f>
        <v>10</v>
      </c>
      <c r="R397" s="315">
        <f>+'PAI 2025 GPS rempl2)'!Q395</f>
        <v>1</v>
      </c>
      <c r="S397" s="315" t="str">
        <f>+'PAI 2025 GPS rempl2)'!R395</f>
        <v>Númerica</v>
      </c>
      <c r="T397" s="315" t="str">
        <f>+'PAI 2025 GPS rempl2)'!S395</f>
        <v># de cronogramas enviados / 1 cronograma de capacitación a enviar</v>
      </c>
      <c r="U397" s="316">
        <f>+'PAI 2025 GPS rempl2)'!T395</f>
        <v>45692</v>
      </c>
      <c r="V397" s="316">
        <f>+'PAI 2025 GPS rempl2)'!U395</f>
        <v>45695</v>
      </c>
      <c r="W397" s="315" t="str">
        <f>+'PAI 2025 GPS rempl2)'!V395</f>
        <v>7100-DIRECCIÓN DE INVESTIGACIONES DE PROTECCIÓN DE DATOS PERSONALES</v>
      </c>
    </row>
    <row r="398" spans="1:23 16384:16384" s="317" customFormat="1" ht="58.5" customHeight="1" x14ac:dyDescent="0.25">
      <c r="A398" s="314" t="s">
        <v>900</v>
      </c>
      <c r="B398" s="315" t="str">
        <f>VLOOKUP(A398,'Dimensión 3-Gestión con Valor'!$B$10:$B$379,1,0)</f>
        <v>7100.1.2</v>
      </c>
      <c r="C398" s="315" t="str">
        <f>+'PAI 2025 GPS rempl2)'!B396</f>
        <v>7100-DIRECCIÓN DE INVESTIGACIONES DE PROTECCIÓN DE DATOS PERSONALES</v>
      </c>
      <c r="D398" s="315">
        <f>+'PAI 2025 GPS rempl2)'!C396</f>
        <v>2</v>
      </c>
      <c r="E398" s="315" t="str">
        <f>+'PAI 2025 GPS rempl2)'!D396</f>
        <v>Actividad propia</v>
      </c>
      <c r="F398" s="315" t="str">
        <f>+'PAI 2025 GPS rempl2)'!E396</f>
        <v>7100.1.2</v>
      </c>
      <c r="G398" s="315" t="str">
        <f>+'PAI 2025 GPS rempl2)'!F396</f>
        <v>N/A</v>
      </c>
      <c r="H398" s="315">
        <f>VLOOKUP(A398,'Plantilla publicacion'!$A$3:$F$490,6,0)</f>
        <v>0</v>
      </c>
      <c r="I398" s="315">
        <f>VLOOKUP(F398,'Plantilla publicacion'!$A$3:$N$490,14,0)</f>
        <v>0</v>
      </c>
      <c r="J398" s="315">
        <f>VLOOKUP(F398,'Plantilla publicacion'!$A$3:$P$490,15,0)</f>
        <v>0</v>
      </c>
      <c r="K398" s="315" t="str">
        <f>+'PAI 2025 GPS rempl2)'!J396</f>
        <v>N/A</v>
      </c>
      <c r="L398" s="315" t="str">
        <f>+'PAI 2025 GPS rempl2)'!K396</f>
        <v>N/A</v>
      </c>
      <c r="M398" s="315" t="str">
        <f>+'PAI 2025 GPS rempl2)'!L396</f>
        <v>N/A</v>
      </c>
      <c r="N398" s="315" t="str">
        <f t="shared" si="69"/>
        <v>Política Participación Ciudadana en la Gestión Pública _DIMENSIÓN Gestión con Valores para Resultados</v>
      </c>
      <c r="O398" s="315" t="str">
        <f>IF(E398="Producto",VLOOKUP(F398,'Plantilla publicacion'!$A$3:$Q$490,16,0),"N/A")</f>
        <v>N/A</v>
      </c>
      <c r="P398" s="315" t="str">
        <f>+'PAI 2025 GPS rempl2)'!O396</f>
        <v>Realizar capacitaciones en temas relacionados con datos personales. (Registro fotográfico o captura de pantalla)</v>
      </c>
      <c r="Q398" s="315">
        <f>+'PAI 2025 GPS rempl2)'!P396</f>
        <v>60</v>
      </c>
      <c r="R398" s="315">
        <f>+'PAI 2025 GPS rempl2)'!Q396</f>
        <v>6</v>
      </c>
      <c r="S398" s="315" t="str">
        <f>+'PAI 2025 GPS rempl2)'!R396</f>
        <v>Númerica</v>
      </c>
      <c r="T398" s="316" t="str">
        <f>+'PAI 2025 GPS rempl2)'!S396</f>
        <v># de capacitaciones realizadas / 6 capacitaciones a realizar</v>
      </c>
      <c r="U398" s="316">
        <f>+'PAI 2025 GPS rempl2)'!T396</f>
        <v>45699</v>
      </c>
      <c r="V398" s="315">
        <f>+'PAI 2025 GPS rempl2)'!U396</f>
        <v>45989</v>
      </c>
      <c r="W398" s="317" t="str">
        <f>+'PAI 2025 GPS rempl2)'!V396</f>
        <v>7100-DIRECCIÓN DE INVESTIGACIONES DE PROTECCIÓN DE DATOS PERSONALES;
73-GRUPO DE TRABAJO DE COMUNICACION</v>
      </c>
      <c r="XFD398" s="314"/>
    </row>
    <row r="399" spans="1:23 16384:16384" s="317" customFormat="1" ht="58.5" customHeight="1" x14ac:dyDescent="0.25">
      <c r="A399" s="196" t="s">
        <v>901</v>
      </c>
      <c r="B399" s="314" t="str">
        <f>VLOOKUP(A399,'Dimensión 3-Gestión con Valor'!$B$10:$B$379,1,0)</f>
        <v>7100.1.3</v>
      </c>
      <c r="C399" s="315" t="str">
        <f>+'PAI 2025 GPS rempl2)'!B397</f>
        <v>7100-DIRECCIÓN DE INVESTIGACIONES DE PROTECCIÓN DE DATOS PERSONALES</v>
      </c>
      <c r="D399" s="315">
        <f>+'PAI 2025 GPS rempl2)'!C397</f>
        <v>2</v>
      </c>
      <c r="E399" s="315" t="str">
        <f>+'PAI 2025 GPS rempl2)'!D397</f>
        <v>Actividad propia</v>
      </c>
      <c r="F399" s="315" t="str">
        <f>+'PAI 2025 GPS rempl2)'!E397</f>
        <v>7100.1.3</v>
      </c>
      <c r="G399" s="315" t="str">
        <f>+'PAI 2025 GPS rempl2)'!F397</f>
        <v>N/A</v>
      </c>
      <c r="H399" s="315">
        <f>VLOOKUP(A399,'Plantilla publicacion'!$A$3:$F$490,6,0)</f>
        <v>0</v>
      </c>
      <c r="I399" s="315">
        <f>VLOOKUP(F399,'Plantilla publicacion'!$A$3:$N$490,14,0)</f>
        <v>0</v>
      </c>
      <c r="J399" s="315">
        <f>VLOOKUP(F399,'Plantilla publicacion'!$A$3:$P$490,15,0)</f>
        <v>0</v>
      </c>
      <c r="K399" s="315" t="str">
        <f>+'PAI 2025 GPS rempl2)'!J397</f>
        <v>N/A</v>
      </c>
      <c r="L399" s="315" t="str">
        <f>+'PAI 2025 GPS rempl2)'!K397</f>
        <v>N/A</v>
      </c>
      <c r="M399" s="315" t="str">
        <f>+'PAI 2025 GPS rempl2)'!L397</f>
        <v>N/A</v>
      </c>
      <c r="N399" s="315" t="str">
        <f t="shared" si="69"/>
        <v>Política Participación Ciudadana en la Gestión Pública _DIMENSIÓN Gestión con Valores para Resultados</v>
      </c>
      <c r="O399" s="315" t="str">
        <f>IF(E399="Producto",VLOOKUP(F399,'Plantilla publicacion'!$A$3:$Q$490,16,0),"N/A")</f>
        <v>N/A</v>
      </c>
      <c r="P399" s="315" t="str">
        <f>+'PAI 2025 GPS rempl2)'!O397</f>
        <v>Realizar informes de capacitaciones realizadas  (Informe elaborado)</v>
      </c>
      <c r="Q399" s="315">
        <f>+'PAI 2025 GPS rempl2)'!P397</f>
        <v>30</v>
      </c>
      <c r="R399" s="315">
        <f>+'PAI 2025 GPS rempl2)'!Q397</f>
        <v>6</v>
      </c>
      <c r="S399" s="315" t="str">
        <f>+'PAI 2025 GPS rempl2)'!R397</f>
        <v>Númerica</v>
      </c>
      <c r="T399" s="315" t="str">
        <f>+'PAI 2025 GPS rempl2)'!S397</f>
        <v># de informe realizado / 6 informes a realizar</v>
      </c>
      <c r="U399" s="316">
        <f>+'PAI 2025 GPS rempl2)'!T397</f>
        <v>45699</v>
      </c>
      <c r="V399" s="316">
        <f>+'PAI 2025 GPS rempl2)'!U397</f>
        <v>46007</v>
      </c>
      <c r="W399" s="315" t="str">
        <f>+'PAI 2025 GPS rempl2)'!V397</f>
        <v>7100-DIRECCIÓN DE INVESTIGACIONES DE PROTECCIÓN DE DATOS PERSONALES</v>
      </c>
    </row>
    <row r="400" spans="1:23 16384:16384" ht="58.5" customHeight="1" x14ac:dyDescent="0.25">
      <c r="A400" s="196" t="s">
        <v>903</v>
      </c>
      <c r="B400" s="186" t="str">
        <f>VLOOKUP(A400,'Dimensión 3-Gestión con Valor'!$B$10:$B$379,1,0)</f>
        <v>7100.2</v>
      </c>
      <c r="C400" s="184" t="str">
        <f>+'PAI 2025 GPS rempl2)'!B398</f>
        <v>7100-DIRECCIÓN DE INVESTIGACIONES DE PROTECCIÓN DE DATOS PERSONALES</v>
      </c>
      <c r="D400" s="184">
        <f>+'PAI 2025 GPS rempl2)'!C398</f>
        <v>2</v>
      </c>
      <c r="E400" s="184" t="str">
        <f>+'PAI 2025 GPS rempl2)'!D398</f>
        <v>Producto</v>
      </c>
      <c r="F400" s="184" t="str">
        <f>+'PAI 2025 GPS rempl2)'!E398</f>
        <v>7100.2</v>
      </c>
      <c r="G400" s="184" t="str">
        <f>+'PAI 2025 GPS rempl2)'!F398</f>
        <v>Innovador</v>
      </c>
      <c r="H400" s="184" t="str">
        <f>VLOOKUP(A400,'Plantilla publicacion'!$A$3:$F$490,6,0)</f>
        <v>81-Mejorar la oportunidad en la atención de trámites y servicios.</v>
      </c>
      <c r="I400" s="184" t="str">
        <f>VLOOKUP(F400,'Plantilla publicacion'!$A$3:$N$490,14,0)</f>
        <v>138-Avance promedio de cumplimiento de productos asociados a mejorar la oportunidad en la atención de trámites y servicios.</v>
      </c>
      <c r="J400" s="184" t="str">
        <f>VLOOKUP(F400,'Plantilla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00" s="184" t="str">
        <f>+'PAI 2025 GPS rempl2)'!J398</f>
        <v>N/A</v>
      </c>
      <c r="L400" s="184" t="str">
        <f>+'PAI 2025 GPS rempl2)'!K398</f>
        <v>No</v>
      </c>
      <c r="M400" s="184" t="str">
        <f>+'PAI 2025 GPS rempl2)'!L398</f>
        <v>C-3503-0200-0012-20104c</v>
      </c>
      <c r="N400" s="184" t="str">
        <f>VLOOKUP(A400,'Plantilla publicacion'!$A$2:$E$491,5,0)</f>
        <v>Política Fortalecimiento Organizacional y Simplificación de Procesos _DIMENSIÓN Gestión con Valores para Resultados</v>
      </c>
      <c r="O400" s="184">
        <f>IF(E400="Producto",VLOOKUP(F400,'Plantilla publicacion'!$A$3:$Q$490,16,0),"N/A")</f>
        <v>0</v>
      </c>
      <c r="P400" s="184" t="str">
        <f>+'PAI 2025 GPS rempl2)'!O398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Q400" s="184">
        <f>+'PAI 2025 GPS rempl2)'!P398</f>
        <v>50</v>
      </c>
      <c r="R400" s="184">
        <f>+'PAI 2025 GPS rempl2)'!Q398</f>
        <v>1</v>
      </c>
      <c r="S400" s="184" t="str">
        <f>+'PAI 2025 GPS rempl2)'!R398</f>
        <v>Númerica</v>
      </c>
      <c r="T400" s="184" t="str">
        <f>+'PAI 2025 GPS rempl2)'!S398</f>
        <v># de informe realizado / 1 informes a realizar</v>
      </c>
      <c r="U400" s="185">
        <f>+'PAI 2025 GPS rempl2)'!T398</f>
        <v>45691</v>
      </c>
      <c r="V400" s="185">
        <f>+'PAI 2025 GPS rempl2)'!U398</f>
        <v>45930</v>
      </c>
      <c r="W400" s="184" t="str">
        <f>+'PAI 2025 GPS rempl2)'!V398</f>
        <v>7100-DIRECCIÓN DE INVESTIGACIONES DE PROTECCIÓN DE DATOS PERSONALES</v>
      </c>
    </row>
    <row r="401" spans="1:23 16384:16384" s="317" customFormat="1" ht="58.5" customHeight="1" x14ac:dyDescent="0.25">
      <c r="A401" s="196" t="s">
        <v>905</v>
      </c>
      <c r="B401" s="314" t="str">
        <f>VLOOKUP(A401,'Dimensión 3-Gestión con Valor'!$B$10:$B$379,1,0)</f>
        <v>7100.2.1</v>
      </c>
      <c r="C401" s="315" t="str">
        <f>+'PAI 2025 GPS rempl2)'!B399</f>
        <v>7100-DIRECCIÓN DE INVESTIGACIONES DE PROTECCIÓN DE DATOS PERSONALES</v>
      </c>
      <c r="D401" s="315">
        <f>+'PAI 2025 GPS rempl2)'!C399</f>
        <v>2</v>
      </c>
      <c r="E401" s="315" t="str">
        <f>+'PAI 2025 GPS rempl2)'!D399</f>
        <v>Actividad propia</v>
      </c>
      <c r="F401" s="315" t="str">
        <f>+'PAI 2025 GPS rempl2)'!E399</f>
        <v>7100.2.1</v>
      </c>
      <c r="G401" s="315" t="str">
        <f>+'PAI 2025 GPS rempl2)'!F399</f>
        <v>N/A</v>
      </c>
      <c r="H401" s="315">
        <f>VLOOKUP(A401,'Plantilla publicacion'!$A$3:$F$490,6,0)</f>
        <v>0</v>
      </c>
      <c r="I401" s="315">
        <f>VLOOKUP(F401,'Plantilla publicacion'!$A$3:$N$490,14,0)</f>
        <v>0</v>
      </c>
      <c r="J401" s="315">
        <f>VLOOKUP(F401,'Plantilla publicacion'!$A$3:$P$490,15,0)</f>
        <v>0</v>
      </c>
      <c r="K401" s="315" t="str">
        <f>+'PAI 2025 GPS rempl2)'!J399</f>
        <v>N/A</v>
      </c>
      <c r="L401" s="315" t="str">
        <f>+'PAI 2025 GPS rempl2)'!K399</f>
        <v>N/A</v>
      </c>
      <c r="M401" s="315" t="str">
        <f>+'PAI 2025 GPS rempl2)'!L399</f>
        <v>N/A</v>
      </c>
      <c r="N401" s="315" t="str">
        <f t="shared" ref="N401:N405" si="70">+N400</f>
        <v>Política Fortalecimiento Organizacional y Simplificación de Procesos _DIMENSIÓN Gestión con Valores para Resultados</v>
      </c>
      <c r="O401" s="315" t="str">
        <f>IF(E401="Producto",VLOOKUP(F401,'Plantilla publicacion'!$A$3:$Q$490,16,0),"N/A")</f>
        <v>N/A</v>
      </c>
      <c r="P401" s="315" t="str">
        <f>+'PAI 2025 GPS rempl2)'!O399</f>
        <v>Realizar el diseño de la integración de la herramienta del Detector de Políticas con el Registro Nacional de Bases de Datos (Documento técnico con los diagramas de componentes requeridos y la descripción de cada uno)</v>
      </c>
      <c r="Q401" s="315">
        <f>+'PAI 2025 GPS rempl2)'!P399</f>
        <v>20</v>
      </c>
      <c r="R401" s="315">
        <f>+'PAI 2025 GPS rempl2)'!Q399</f>
        <v>1</v>
      </c>
      <c r="S401" s="315" t="str">
        <f>+'PAI 2025 GPS rempl2)'!R399</f>
        <v>Númerica</v>
      </c>
      <c r="T401" s="315" t="str">
        <f>+'PAI 2025 GPS rempl2)'!S399</f>
        <v># de documentos elaborados y enviados / 1 documento a elaborar y enviar</v>
      </c>
      <c r="U401" s="316">
        <f>+'PAI 2025 GPS rempl2)'!T399</f>
        <v>45691</v>
      </c>
      <c r="V401" s="316">
        <f>+'PAI 2025 GPS rempl2)'!U399</f>
        <v>45733</v>
      </c>
      <c r="W401" s="315" t="str">
        <f>+'PAI 2025 GPS rempl2)'!V399</f>
        <v>7100-DIRECCIÓN DE INVESTIGACIONES DE PROTECCIÓN DE DATOS PERSONALES</v>
      </c>
    </row>
    <row r="402" spans="1:23 16384:16384" s="317" customFormat="1" ht="58.5" customHeight="1" x14ac:dyDescent="0.25">
      <c r="A402" s="314" t="s">
        <v>907</v>
      </c>
      <c r="B402" s="315" t="str">
        <f>VLOOKUP(A402,'Dimensión 3-Gestión con Valor'!$B$10:$B$379,1,0)</f>
        <v>7100.2.2</v>
      </c>
      <c r="C402" s="315" t="str">
        <f>+'PAI 2025 GPS rempl2)'!B400</f>
        <v>7100-DIRECCIÓN DE INVESTIGACIONES DE PROTECCIÓN DE DATOS PERSONALES</v>
      </c>
      <c r="D402" s="315">
        <f>+'PAI 2025 GPS rempl2)'!C400</f>
        <v>2</v>
      </c>
      <c r="E402" s="315" t="str">
        <f>+'PAI 2025 GPS rempl2)'!D400</f>
        <v>Actividad propia</v>
      </c>
      <c r="F402" s="315" t="str">
        <f>+'PAI 2025 GPS rempl2)'!E400</f>
        <v>7100.2.2</v>
      </c>
      <c r="G402" s="315" t="str">
        <f>+'PAI 2025 GPS rempl2)'!F400</f>
        <v>N/A</v>
      </c>
      <c r="H402" s="315">
        <f>VLOOKUP(A402,'Plantilla publicacion'!$A$3:$F$490,6,0)</f>
        <v>0</v>
      </c>
      <c r="I402" s="315">
        <f>VLOOKUP(F402,'Plantilla publicacion'!$A$3:$N$490,14,0)</f>
        <v>0</v>
      </c>
      <c r="J402" s="315">
        <f>VLOOKUP(F402,'Plantilla publicacion'!$A$3:$P$490,15,0)</f>
        <v>0</v>
      </c>
      <c r="K402" s="315" t="str">
        <f>+'PAI 2025 GPS rempl2)'!J400</f>
        <v>N/A</v>
      </c>
      <c r="L402" s="315" t="str">
        <f>+'PAI 2025 GPS rempl2)'!K400</f>
        <v>N/A</v>
      </c>
      <c r="M402" s="315" t="str">
        <f>+'PAI 2025 GPS rempl2)'!L400</f>
        <v>N/A</v>
      </c>
      <c r="N402" s="315" t="str">
        <f t="shared" si="70"/>
        <v>Política Fortalecimiento Organizacional y Simplificación de Procesos _DIMENSIÓN Gestión con Valores para Resultados</v>
      </c>
      <c r="O402" s="315" t="str">
        <f>IF(E402="Producto",VLOOKUP(F402,'Plantilla publicacion'!$A$3:$Q$490,16,0),"N/A")</f>
        <v>N/A</v>
      </c>
      <c r="P402" s="315" t="str">
        <f>+'PAI 2025 GPS rempl2)'!O400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Q402" s="315">
        <f>+'PAI 2025 GPS rempl2)'!P400</f>
        <v>30</v>
      </c>
      <c r="R402" s="315">
        <f>+'PAI 2025 GPS rempl2)'!Q400</f>
        <v>1</v>
      </c>
      <c r="S402" s="315" t="str">
        <f>+'PAI 2025 GPS rempl2)'!R400</f>
        <v>Númerica</v>
      </c>
      <c r="T402" s="316" t="str">
        <f>+'PAI 2025 GPS rempl2)'!S400</f>
        <v># de documentos elaborados y enviados / 1 documento a elaborar y enviar</v>
      </c>
      <c r="U402" s="316">
        <f>+'PAI 2025 GPS rempl2)'!T400</f>
        <v>45734</v>
      </c>
      <c r="V402" s="315">
        <f>+'PAI 2025 GPS rempl2)'!U400</f>
        <v>45806</v>
      </c>
      <c r="W402" s="317" t="str">
        <f>+'PAI 2025 GPS rempl2)'!V400</f>
        <v>7100-DIRECCIÓN DE INVESTIGACIONES DE PROTECCIÓN DE DATOS PERSONALES</v>
      </c>
      <c r="XFD402" s="314"/>
    </row>
    <row r="403" spans="1:23 16384:16384" s="317" customFormat="1" ht="58.5" customHeight="1" x14ac:dyDescent="0.25">
      <c r="A403" s="196" t="s">
        <v>908</v>
      </c>
      <c r="B403" s="314" t="str">
        <f>VLOOKUP(A403,'Dimensión 3-Gestión con Valor'!$B$10:$B$379,1,0)</f>
        <v>7100.2.3</v>
      </c>
      <c r="C403" s="315" t="str">
        <f>+'PAI 2025 GPS rempl2)'!B401</f>
        <v>7100-DIRECCIÓN DE INVESTIGACIONES DE PROTECCIÓN DE DATOS PERSONALES</v>
      </c>
      <c r="D403" s="315">
        <f>+'PAI 2025 GPS rempl2)'!C401</f>
        <v>2</v>
      </c>
      <c r="E403" s="315" t="str">
        <f>+'PAI 2025 GPS rempl2)'!D401</f>
        <v>Actividad propia</v>
      </c>
      <c r="F403" s="315" t="str">
        <f>+'PAI 2025 GPS rempl2)'!E401</f>
        <v>7100.2.3</v>
      </c>
      <c r="G403" s="315" t="str">
        <f>+'PAI 2025 GPS rempl2)'!F401</f>
        <v>N/A</v>
      </c>
      <c r="H403" s="315">
        <f>VLOOKUP(A403,'Plantilla publicacion'!$A$3:$F$490,6,0)</f>
        <v>0</v>
      </c>
      <c r="I403" s="315">
        <f>VLOOKUP(F403,'Plantilla publicacion'!$A$3:$N$490,14,0)</f>
        <v>0</v>
      </c>
      <c r="J403" s="315">
        <f>VLOOKUP(F403,'Plantilla publicacion'!$A$3:$P$490,15,0)</f>
        <v>0</v>
      </c>
      <c r="K403" s="315" t="str">
        <f>+'PAI 2025 GPS rempl2)'!J401</f>
        <v>N/A</v>
      </c>
      <c r="L403" s="315" t="str">
        <f>+'PAI 2025 GPS rempl2)'!K401</f>
        <v>N/A</v>
      </c>
      <c r="M403" s="315" t="str">
        <f>+'PAI 2025 GPS rempl2)'!L401</f>
        <v>N/A</v>
      </c>
      <c r="N403" s="315" t="str">
        <f t="shared" si="70"/>
        <v>Política Fortalecimiento Organizacional y Simplificación de Procesos _DIMENSIÓN Gestión con Valores para Resultados</v>
      </c>
      <c r="O403" s="315" t="str">
        <f>IF(E403="Producto",VLOOKUP(F403,'Plantilla publicacion'!$A$3:$Q$490,16,0),"N/A")</f>
        <v>N/A</v>
      </c>
      <c r="P403" s="315" t="str">
        <f>+'PAI 2025 GPS rempl2)'!O401</f>
        <v>Ejecutar pruebas funcionales y pruebas de carga al sistema RNBD para garantizar su correcto funcionamiento en el proceso de  validación de documentos de políticas (Informe que detalle los resultados obtenidos durante el proceso de pruebas)</v>
      </c>
      <c r="Q403" s="315">
        <f>+'PAI 2025 GPS rempl2)'!P401</f>
        <v>20</v>
      </c>
      <c r="R403" s="315">
        <f>+'PAI 2025 GPS rempl2)'!Q401</f>
        <v>1</v>
      </c>
      <c r="S403" s="315" t="str">
        <f>+'PAI 2025 GPS rempl2)'!R401</f>
        <v>Númerica</v>
      </c>
      <c r="T403" s="315" t="str">
        <f>+'PAI 2025 GPS rempl2)'!S401</f>
        <v># de documentos elaborados y enviados / 1 documento a elaborar y enviar</v>
      </c>
      <c r="U403" s="316">
        <f>+'PAI 2025 GPS rempl2)'!T401</f>
        <v>45811</v>
      </c>
      <c r="V403" s="316">
        <f>+'PAI 2025 GPS rempl2)'!U401</f>
        <v>45849</v>
      </c>
      <c r="W403" s="315" t="str">
        <f>+'PAI 2025 GPS rempl2)'!V401</f>
        <v>7100-DIRECCIÓN DE INVESTIGACIONES DE PROTECCIÓN DE DATOS PERSONALES</v>
      </c>
    </row>
    <row r="404" spans="1:23 16384:16384" s="317" customFormat="1" ht="58.5" customHeight="1" x14ac:dyDescent="0.25">
      <c r="A404" s="196" t="s">
        <v>909</v>
      </c>
      <c r="B404" s="314" t="str">
        <f>VLOOKUP(A404,'Dimensión 3-Gestión con Valor'!$B$10:$B$379,1,0)</f>
        <v>7100.2.4</v>
      </c>
      <c r="C404" s="315" t="str">
        <f>+'PAI 2025 GPS rempl2)'!B402</f>
        <v>7100-DIRECCIÓN DE INVESTIGACIONES DE PROTECCIÓN DE DATOS PERSONALES</v>
      </c>
      <c r="D404" s="315">
        <f>+'PAI 2025 GPS rempl2)'!C402</f>
        <v>2</v>
      </c>
      <c r="E404" s="315" t="str">
        <f>+'PAI 2025 GPS rempl2)'!D402</f>
        <v>Actividad propia</v>
      </c>
      <c r="F404" s="315" t="str">
        <f>+'PAI 2025 GPS rempl2)'!E402</f>
        <v>7100.2.4</v>
      </c>
      <c r="G404" s="315" t="str">
        <f>+'PAI 2025 GPS rempl2)'!F402</f>
        <v>N/A</v>
      </c>
      <c r="H404" s="315">
        <f>VLOOKUP(A404,'Plantilla publicacion'!$A$3:$F$490,6,0)</f>
        <v>0</v>
      </c>
      <c r="I404" s="315">
        <f>VLOOKUP(F404,'Plantilla publicacion'!$A$3:$N$490,14,0)</f>
        <v>0</v>
      </c>
      <c r="J404" s="315">
        <f>VLOOKUP(F404,'Plantilla publicacion'!$A$3:$P$490,15,0)</f>
        <v>0</v>
      </c>
      <c r="K404" s="315" t="str">
        <f>+'PAI 2025 GPS rempl2)'!J402</f>
        <v>N/A</v>
      </c>
      <c r="L404" s="315" t="str">
        <f>+'PAI 2025 GPS rempl2)'!K402</f>
        <v>N/A</v>
      </c>
      <c r="M404" s="315" t="str">
        <f>+'PAI 2025 GPS rempl2)'!L402</f>
        <v>N/A</v>
      </c>
      <c r="N404" s="315" t="str">
        <f t="shared" si="70"/>
        <v>Política Fortalecimiento Organizacional y Simplificación de Procesos _DIMENSIÓN Gestión con Valores para Resultados</v>
      </c>
      <c r="O404" s="315" t="str">
        <f>IF(E404="Producto",VLOOKUP(F404,'Plantilla publicacion'!$A$3:$Q$490,16,0),"N/A")</f>
        <v>N/A</v>
      </c>
      <c r="P404" s="315" t="str">
        <f>+'PAI 2025 GPS rempl2)'!O402</f>
        <v>Realizar capacitación a los usuarios funcionales para socializar el manejo del servicio del Detector de Políticas como parte del sistema RNBD (Actas de Capacitación realizadas a los usuarios funcionales)</v>
      </c>
      <c r="Q404" s="315">
        <f>+'PAI 2025 GPS rempl2)'!P402</f>
        <v>10</v>
      </c>
      <c r="R404" s="315">
        <f>+'PAI 2025 GPS rempl2)'!Q402</f>
        <v>1</v>
      </c>
      <c r="S404" s="315" t="str">
        <f>+'PAI 2025 GPS rempl2)'!R402</f>
        <v>Númerica</v>
      </c>
      <c r="T404" s="315" t="str">
        <f>+'PAI 2025 GPS rempl2)'!S402</f>
        <v># de acta de  capacitaciones realizadas / 1 acta de  capacitaciones a realizar</v>
      </c>
      <c r="U404" s="316">
        <f>+'PAI 2025 GPS rempl2)'!T402</f>
        <v>45852</v>
      </c>
      <c r="V404" s="316">
        <f>+'PAI 2025 GPS rempl2)'!U402</f>
        <v>45898</v>
      </c>
      <c r="W404" s="315" t="str">
        <f>+'PAI 2025 GPS rempl2)'!V402</f>
        <v>7100-DIRECCIÓN DE INVESTIGACIONES DE PROTECCIÓN DE DATOS PERSONALES</v>
      </c>
    </row>
    <row r="405" spans="1:23 16384:16384" s="317" customFormat="1" ht="58.5" customHeight="1" x14ac:dyDescent="0.25">
      <c r="A405" s="314" t="s">
        <v>911</v>
      </c>
      <c r="B405" s="315" t="str">
        <f>VLOOKUP(A405,'Dimensión 3-Gestión con Valor'!$B$10:$B$379,1,0)</f>
        <v>7100.2.5</v>
      </c>
      <c r="C405" s="315" t="str">
        <f>+'PAI 2025 GPS rempl2)'!B403</f>
        <v>7100-DIRECCIÓN DE INVESTIGACIONES DE PROTECCIÓN DE DATOS PERSONALES</v>
      </c>
      <c r="D405" s="315">
        <f>+'PAI 2025 GPS rempl2)'!C403</f>
        <v>2</v>
      </c>
      <c r="E405" s="315" t="str">
        <f>+'PAI 2025 GPS rempl2)'!D403</f>
        <v>Actividad propia</v>
      </c>
      <c r="F405" s="315" t="str">
        <f>+'PAI 2025 GPS rempl2)'!E403</f>
        <v>7100.2.5</v>
      </c>
      <c r="G405" s="315" t="str">
        <f>+'PAI 2025 GPS rempl2)'!F403</f>
        <v>N/A</v>
      </c>
      <c r="H405" s="315">
        <f>VLOOKUP(A405,'Plantilla publicacion'!$A$3:$F$490,6,0)</f>
        <v>0</v>
      </c>
      <c r="I405" s="315">
        <f>VLOOKUP(F405,'Plantilla publicacion'!$A$3:$N$490,14,0)</f>
        <v>0</v>
      </c>
      <c r="J405" s="315">
        <f>VLOOKUP(F405,'Plantilla publicacion'!$A$3:$P$490,15,0)</f>
        <v>0</v>
      </c>
      <c r="K405" s="315" t="str">
        <f>+'PAI 2025 GPS rempl2)'!J403</f>
        <v>N/A</v>
      </c>
      <c r="L405" s="315" t="str">
        <f>+'PAI 2025 GPS rempl2)'!K403</f>
        <v>N/A</v>
      </c>
      <c r="M405" s="315" t="str">
        <f>+'PAI 2025 GPS rempl2)'!L403</f>
        <v>N/A</v>
      </c>
      <c r="N405" s="315" t="str">
        <f t="shared" si="70"/>
        <v>Política Fortalecimiento Organizacional y Simplificación de Procesos _DIMENSIÓN Gestión con Valores para Resultados</v>
      </c>
      <c r="O405" s="315" t="str">
        <f>IF(E405="Producto",VLOOKUP(F405,'Plantilla publicacion'!$A$3:$Q$490,16,0),"N/A")</f>
        <v>N/A</v>
      </c>
      <c r="P405" s="315" t="str">
        <f>+'PAI 2025 GPS rempl2)'!O403</f>
        <v>Realizar paso a producción de la versión del sistema RNBD que incluya la integración con el Detector de Políticas (Informe que evidencie el paso a producción)</v>
      </c>
      <c r="Q405" s="315">
        <f>+'PAI 2025 GPS rempl2)'!P403</f>
        <v>20</v>
      </c>
      <c r="R405" s="315">
        <f>+'PAI 2025 GPS rempl2)'!Q403</f>
        <v>1</v>
      </c>
      <c r="S405" s="315" t="str">
        <f>+'PAI 2025 GPS rempl2)'!R403</f>
        <v>Númerica</v>
      </c>
      <c r="T405" s="316" t="str">
        <f>+'PAI 2025 GPS rempl2)'!S403</f>
        <v># de informe realizado / 1 informes a realizar</v>
      </c>
      <c r="U405" s="316">
        <f>+'PAI 2025 GPS rempl2)'!T403</f>
        <v>45901</v>
      </c>
      <c r="V405" s="315">
        <f>+'PAI 2025 GPS rempl2)'!U403</f>
        <v>45930</v>
      </c>
      <c r="W405" s="317" t="str">
        <f>+'PAI 2025 GPS rempl2)'!V403</f>
        <v>7100-DIRECCIÓN DE INVESTIGACIONES DE PROTECCIÓN DE DATOS PERSONALES</v>
      </c>
      <c r="XFD405" s="314"/>
    </row>
    <row r="406" spans="1:23 16384:16384" ht="58.5" customHeight="1" x14ac:dyDescent="0.25">
      <c r="A406" s="196" t="s">
        <v>1178</v>
      </c>
      <c r="B406" s="186" t="str">
        <f>VLOOKUP(A406,'Dimensión 3-Gestión con Valor'!$B$10:$B$379,1,0)</f>
        <v>71.1</v>
      </c>
      <c r="C406" s="184" t="str">
        <f>+'PAI 2025 GPS rempl2)'!B404</f>
        <v>71-GRUPO DE TRABAJO DE FORMACION</v>
      </c>
      <c r="D406" s="184">
        <f>+'PAI 2025 GPS rempl2)'!C404</f>
        <v>4</v>
      </c>
      <c r="E406" s="184" t="str">
        <f>+'PAI 2025 GPS rempl2)'!D404</f>
        <v>Producto</v>
      </c>
      <c r="F406" s="184" t="str">
        <f>+'PAI 2025 GPS rempl2)'!E404</f>
        <v>71.1</v>
      </c>
      <c r="G406" s="184" t="str">
        <f>+'PAI 2025 GPS rempl2)'!F404</f>
        <v>Operativo</v>
      </c>
      <c r="H406" s="184" t="str">
        <f>VLOOKUP(A406,'Plantilla publicacion'!$A$3:$F$490,6,0)</f>
        <v>58-Promover el enfoque preventivo, diferencial y territorial en el que hacer misional de la entidad</v>
      </c>
      <c r="I406" s="184" t="str">
        <f>VLOOKUP(F406,'Plantilla publicacion'!$A$3:$N$490,14,0)</f>
        <v>103-Cumplimiento de productos del PAI asociados a Promover el enfoque preventivo, diferencial y territorial en el que hacer misional de la entidad</v>
      </c>
      <c r="J406" s="184" t="str">
        <f>VLOOKUP(F406,'Plantilla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06" s="184" t="str">
        <f>+'PAI 2025 GPS rempl2)'!J404</f>
        <v>N/A</v>
      </c>
      <c r="L406" s="184" t="str">
        <f>+'PAI 2025 GPS rempl2)'!K404</f>
        <v>No</v>
      </c>
      <c r="M406" s="184" t="str">
        <f>+'PAI 2025 GPS rempl2)'!L404</f>
        <v>C-3599-0200-0005-53105b</v>
      </c>
      <c r="N406" s="184" t="str">
        <f>VLOOKUP(A406,'Plantilla publicacion'!$A$2:$E$491,5,0)</f>
        <v>Política Servicio al Ciudadano_DIMENSIÓN Gestión con Valores para Resultados</v>
      </c>
      <c r="O406" s="184">
        <f>IF(E406="Producto",VLOOKUP(F406,'Plantilla publicacion'!$A$3:$Q$490,16,0),"N/A")</f>
        <v>0</v>
      </c>
      <c r="P406" s="184" t="str">
        <f>+'PAI 2025 GPS rempl2)'!O404</f>
        <v>Jornadas de Capacitación bajo la Estrategia Marcas de Paz, realizadas.
 (Informe consolidado de la ejecución de las jornadas)</v>
      </c>
      <c r="Q406" s="184">
        <f>+'PAI 2025 GPS rempl2)'!P404</f>
        <v>30</v>
      </c>
      <c r="R406" s="184">
        <f>+'PAI 2025 GPS rempl2)'!Q404</f>
        <v>100</v>
      </c>
      <c r="S406" s="184" t="str">
        <f>+'PAI 2025 GPS rempl2)'!R404</f>
        <v>Porcentual</v>
      </c>
      <c r="T406" s="184" t="str">
        <f>+'PAI 2025 GPS rempl2)'!S404</f>
        <v>% de Jornadas de Capacitación  bajo la Estrategia Marcas de Paz realizadas / 100% de Jornadas de Capacitación  bajo la Estrategia Marcas de Paz a implementar</v>
      </c>
      <c r="U406" s="185">
        <f>+'PAI 2025 GPS rempl2)'!T404</f>
        <v>45691</v>
      </c>
      <c r="V406" s="185">
        <f>+'PAI 2025 GPS rempl2)'!U404</f>
        <v>46010</v>
      </c>
      <c r="W406" s="184" t="str">
        <f>+'PAI 2025 GPS rempl2)'!V404</f>
        <v>71-GRUPO DE TRABAJO DE FORMACION</v>
      </c>
    </row>
    <row r="407" spans="1:23 16384:16384" s="317" customFormat="1" ht="58.5" customHeight="1" x14ac:dyDescent="0.25">
      <c r="A407" s="196" t="s">
        <v>1180</v>
      </c>
      <c r="B407" s="314" t="str">
        <f>VLOOKUP(A407,'Dimensión 3-Gestión con Valor'!$B$10:$B$379,1,0)</f>
        <v>71.1.1</v>
      </c>
      <c r="C407" s="315" t="str">
        <f>+'PAI 2025 GPS rempl2)'!B405</f>
        <v>71-GRUPO DE TRABAJO DE FORMACION</v>
      </c>
      <c r="D407" s="315">
        <f>+'PAI 2025 GPS rempl2)'!C405</f>
        <v>4</v>
      </c>
      <c r="E407" s="315" t="str">
        <f>+'PAI 2025 GPS rempl2)'!D405</f>
        <v>Actividad propia</v>
      </c>
      <c r="F407" s="315" t="str">
        <f>+'PAI 2025 GPS rempl2)'!E405</f>
        <v>71.1.1</v>
      </c>
      <c r="G407" s="315" t="str">
        <f>+'PAI 2025 GPS rempl2)'!F405</f>
        <v>N/A</v>
      </c>
      <c r="H407" s="315">
        <f>VLOOKUP(A407,'Plantilla publicacion'!$A$3:$F$490,6,0)</f>
        <v>0</v>
      </c>
      <c r="I407" s="315">
        <f>VLOOKUP(F407,'Plantilla publicacion'!$A$3:$N$490,14,0)</f>
        <v>0</v>
      </c>
      <c r="J407" s="315">
        <f>VLOOKUP(F407,'Plantilla publicacion'!$A$3:$P$490,15,0)</f>
        <v>0</v>
      </c>
      <c r="K407" s="315" t="str">
        <f>+'PAI 2025 GPS rempl2)'!J405</f>
        <v>N/A</v>
      </c>
      <c r="L407" s="315" t="str">
        <f>+'PAI 2025 GPS rempl2)'!K405</f>
        <v>N/A</v>
      </c>
      <c r="M407" s="315" t="str">
        <f>+'PAI 2025 GPS rempl2)'!L405</f>
        <v>N/A</v>
      </c>
      <c r="N407" s="315" t="str">
        <f t="shared" ref="N407:N409" si="71">+N406</f>
        <v>Política Servicio al Ciudadano_DIMENSIÓN Gestión con Valores para Resultados</v>
      </c>
      <c r="O407" s="315" t="str">
        <f>IF(E407="Producto",VLOOKUP(F407,'Plantilla publicacion'!$A$3:$Q$490,16,0),"N/A")</f>
        <v>N/A</v>
      </c>
      <c r="P407" s="315" t="str">
        <f>+'PAI 2025 GPS rempl2)'!O405</f>
        <v>Definir, en coordinación con el Despacho de la Superintendente de PI, el contenido temático que será abordado en las jornadas de capacitación y los aportes a la proyección mensual del número de jornadas a realizar. (Documento con las definiciones)</v>
      </c>
      <c r="Q407" s="315">
        <f>+'PAI 2025 GPS rempl2)'!P405</f>
        <v>30</v>
      </c>
      <c r="R407" s="315">
        <f>+'PAI 2025 GPS rempl2)'!Q405</f>
        <v>1</v>
      </c>
      <c r="S407" s="315" t="str">
        <f>+'PAI 2025 GPS rempl2)'!R405</f>
        <v>Númerica</v>
      </c>
      <c r="T407" s="315" t="str">
        <f>+'PAI 2025 GPS rempl2)'!S405</f>
        <v># de Documento realizado / 1 Documento programado</v>
      </c>
      <c r="U407" s="316">
        <f>+'PAI 2025 GPS rempl2)'!T405</f>
        <v>45691</v>
      </c>
      <c r="V407" s="316">
        <f>+'PAI 2025 GPS rempl2)'!U405</f>
        <v>45744</v>
      </c>
      <c r="W407" s="315" t="str">
        <f>+'PAI 2025 GPS rempl2)'!V405</f>
        <v>71-GRUPO DE TRABAJO DE FORMACION</v>
      </c>
    </row>
    <row r="408" spans="1:23 16384:16384" s="317" customFormat="1" ht="58.5" customHeight="1" x14ac:dyDescent="0.25">
      <c r="A408" s="196" t="s">
        <v>1182</v>
      </c>
      <c r="B408" s="314" t="str">
        <f>VLOOKUP(A408,'Dimensión 3-Gestión con Valor'!$B$10:$B$379,1,0)</f>
        <v>71.1.2</v>
      </c>
      <c r="C408" s="315" t="str">
        <f>+'PAI 2025 GPS rempl2)'!B406</f>
        <v>71-GRUPO DE TRABAJO DE FORMACION</v>
      </c>
      <c r="D408" s="315">
        <f>+'PAI 2025 GPS rempl2)'!C406</f>
        <v>4</v>
      </c>
      <c r="E408" s="315" t="str">
        <f>+'PAI 2025 GPS rempl2)'!D406</f>
        <v>Actividad propia</v>
      </c>
      <c r="F408" s="315" t="str">
        <f>+'PAI 2025 GPS rempl2)'!E406</f>
        <v>71.1.2</v>
      </c>
      <c r="G408" s="315" t="str">
        <f>+'PAI 2025 GPS rempl2)'!F406</f>
        <v>N/A</v>
      </c>
      <c r="H408" s="315">
        <f>VLOOKUP(A408,'Plantilla publicacion'!$A$3:$F$490,6,0)</f>
        <v>0</v>
      </c>
      <c r="I408" s="315">
        <f>VLOOKUP(F408,'Plantilla publicacion'!$A$3:$N$490,14,0)</f>
        <v>0</v>
      </c>
      <c r="J408" s="315">
        <f>VLOOKUP(F408,'Plantilla publicacion'!$A$3:$P$490,15,0)</f>
        <v>0</v>
      </c>
      <c r="K408" s="315" t="str">
        <f>+'PAI 2025 GPS rempl2)'!J406</f>
        <v>N/A</v>
      </c>
      <c r="L408" s="315" t="str">
        <f>+'PAI 2025 GPS rempl2)'!K406</f>
        <v>N/A</v>
      </c>
      <c r="M408" s="315" t="str">
        <f>+'PAI 2025 GPS rempl2)'!L406</f>
        <v>N/A</v>
      </c>
      <c r="N408" s="315" t="str">
        <f t="shared" si="71"/>
        <v>Política Servicio al Ciudadano_DIMENSIÓN Gestión con Valores para Resultados</v>
      </c>
      <c r="O408" s="315" t="str">
        <f>IF(E408="Producto",VLOOKUP(F408,'Plantilla publicacion'!$A$3:$Q$490,16,0),"N/A")</f>
        <v>N/A</v>
      </c>
      <c r="P408" s="315" t="str">
        <f>+'PAI 2025 GPS rempl2)'!O406</f>
        <v>Realizar las jornadas de capacitación. (Matriz de gestión de jornadas realizadas)</v>
      </c>
      <c r="Q408" s="315">
        <f>+'PAI 2025 GPS rempl2)'!P406</f>
        <v>60</v>
      </c>
      <c r="R408" s="315">
        <f>+'PAI 2025 GPS rempl2)'!Q406</f>
        <v>30</v>
      </c>
      <c r="S408" s="315" t="str">
        <f>+'PAI 2025 GPS rempl2)'!R406</f>
        <v>Númerica</v>
      </c>
      <c r="T408" s="315" t="str">
        <f>+'PAI 2025 GPS rempl2)'!S406</f>
        <v># de Jornadas de Capacitación  bajo la Estrategia Marcas de Paz realizadas / 30 Jornadas de Capacitación  bajo la Estrategia Marcas de Paz a realizar</v>
      </c>
      <c r="U408" s="316">
        <f>+'PAI 2025 GPS rempl2)'!T406</f>
        <v>45748</v>
      </c>
      <c r="V408" s="316">
        <f>+'PAI 2025 GPS rempl2)'!U406</f>
        <v>45996</v>
      </c>
      <c r="W408" s="315" t="str">
        <f>+'PAI 2025 GPS rempl2)'!V406</f>
        <v>71-GRUPO DE TRABAJO DE FORMACION</v>
      </c>
    </row>
    <row r="409" spans="1:23 16384:16384" s="317" customFormat="1" ht="58.5" customHeight="1" x14ac:dyDescent="0.25">
      <c r="A409" s="314" t="s">
        <v>1183</v>
      </c>
      <c r="B409" s="315" t="str">
        <f>VLOOKUP(A409,'Dimensión 3-Gestión con Valor'!$B$10:$B$379,1,0)</f>
        <v>71.1.3</v>
      </c>
      <c r="C409" s="315" t="str">
        <f>+'PAI 2025 GPS rempl2)'!B407</f>
        <v>71-GRUPO DE TRABAJO DE FORMACION</v>
      </c>
      <c r="D409" s="315">
        <f>+'PAI 2025 GPS rempl2)'!C407</f>
        <v>4</v>
      </c>
      <c r="E409" s="315" t="str">
        <f>+'PAI 2025 GPS rempl2)'!D407</f>
        <v>Actividad propia</v>
      </c>
      <c r="F409" s="315" t="str">
        <f>+'PAI 2025 GPS rempl2)'!E407</f>
        <v>71.1.3</v>
      </c>
      <c r="G409" s="315" t="str">
        <f>+'PAI 2025 GPS rempl2)'!F407</f>
        <v>N/A</v>
      </c>
      <c r="H409" s="315">
        <f>VLOOKUP(A409,'Plantilla publicacion'!$A$3:$F$490,6,0)</f>
        <v>0</v>
      </c>
      <c r="I409" s="315">
        <f>VLOOKUP(F409,'Plantilla publicacion'!$A$3:$N$490,14,0)</f>
        <v>0</v>
      </c>
      <c r="J409" s="315">
        <f>VLOOKUP(F409,'Plantilla publicacion'!$A$3:$P$490,15,0)</f>
        <v>0</v>
      </c>
      <c r="K409" s="315" t="str">
        <f>+'PAI 2025 GPS rempl2)'!J407</f>
        <v>N/A</v>
      </c>
      <c r="L409" s="315" t="str">
        <f>+'PAI 2025 GPS rempl2)'!K407</f>
        <v>N/A</v>
      </c>
      <c r="M409" s="315" t="str">
        <f>+'PAI 2025 GPS rempl2)'!L407</f>
        <v>N/A</v>
      </c>
      <c r="N409" s="315" t="str">
        <f t="shared" si="71"/>
        <v>Política Servicio al Ciudadano_DIMENSIÓN Gestión con Valores para Resultados</v>
      </c>
      <c r="O409" s="315" t="str">
        <f>IF(E409="Producto",VLOOKUP(F409,'Plantilla publicacion'!$A$3:$Q$490,16,0),"N/A")</f>
        <v>N/A</v>
      </c>
      <c r="P409" s="315" t="str">
        <f>+'PAI 2025 GPS rempl2)'!O407</f>
        <v>Elaborar informes trimestrales de las jornadas de capacitación realizadas. (Informe)</v>
      </c>
      <c r="Q409" s="315">
        <f>+'PAI 2025 GPS rempl2)'!P407</f>
        <v>10</v>
      </c>
      <c r="R409" s="315">
        <f>+'PAI 2025 GPS rempl2)'!Q407</f>
        <v>3</v>
      </c>
      <c r="S409" s="315" t="str">
        <f>+'PAI 2025 GPS rempl2)'!R407</f>
        <v>Númerica</v>
      </c>
      <c r="T409" s="316" t="str">
        <f>+'PAI 2025 GPS rempl2)'!S407</f>
        <v># de Informes de las jornadas bajo la Estrategia Marcas de Paz elaborados / 3 Informes de las jornadas bajo la Estrategia Marcas de Paz a elaborar</v>
      </c>
      <c r="U409" s="316">
        <f>+'PAI 2025 GPS rempl2)'!T407</f>
        <v>45748</v>
      </c>
      <c r="V409" s="315">
        <f>+'PAI 2025 GPS rempl2)'!U407</f>
        <v>46010</v>
      </c>
      <c r="W409" s="317" t="str">
        <f>+'PAI 2025 GPS rempl2)'!V407</f>
        <v>71-GRUPO DE TRABAJO DE FORMACION</v>
      </c>
      <c r="XFD409" s="314"/>
    </row>
    <row r="410" spans="1:23 16384:16384" ht="58.5" customHeight="1" x14ac:dyDescent="0.25">
      <c r="A410" s="196" t="s">
        <v>1185</v>
      </c>
      <c r="B410" s="186" t="str">
        <f>VLOOKUP(A410,'Dimensión 3-Gestión con Valor'!$B$10:$B$379,1,0)</f>
        <v>71.2</v>
      </c>
      <c r="C410" s="184" t="str">
        <f>+'PAI 2025 GPS rempl2)'!B408</f>
        <v>71-GRUPO DE TRABAJO DE FORMACION</v>
      </c>
      <c r="D410" s="184">
        <f>+'PAI 2025 GPS rempl2)'!C408</f>
        <v>4</v>
      </c>
      <c r="E410" s="184" t="str">
        <f>+'PAI 2025 GPS rempl2)'!D408</f>
        <v>Producto</v>
      </c>
      <c r="F410" s="184" t="str">
        <f>+'PAI 2025 GPS rempl2)'!E408</f>
        <v>71.2</v>
      </c>
      <c r="G410" s="184" t="str">
        <f>+'PAI 2025 GPS rempl2)'!F408</f>
        <v>Operativo</v>
      </c>
      <c r="H410" s="184" t="str">
        <f>VLOOKUP(A410,'Plantilla publicacion'!$A$3:$F$490,6,0)</f>
        <v>58-Promover el enfoque preventivo, diferencial y territorial en el que hacer misional de la entidad</v>
      </c>
      <c r="I410" s="184" t="str">
        <f>VLOOKUP(F410,'Plantilla publicacion'!$A$3:$N$490,14,0)</f>
        <v>103-Cumplimiento de productos del PAI asociados a Promover el enfoque preventivo, diferencial y territorial en el que hacer misional de la entidad</v>
      </c>
      <c r="J410" s="184" t="str">
        <f>VLOOKUP(F410,'Plantilla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0" s="184" t="str">
        <f>+'PAI 2025 GPS rempl2)'!J408</f>
        <v xml:space="preserve">PND - 5-31-5-b- Convergencia regional - Entidades públicas territoriales y nacionales fortalecidas </v>
      </c>
      <c r="L410" s="184" t="str">
        <f>+'PAI 2025 GPS rempl2)'!K408</f>
        <v>No</v>
      </c>
      <c r="M410" s="184" t="str">
        <f>+'PAI 2025 GPS rempl2)'!L408</f>
        <v>C-3599-0200-0005-53105b</v>
      </c>
      <c r="N410" s="184" t="str">
        <f>VLOOKUP(A410,'Plantilla publicacion'!$A$2:$E$491,5,0)</f>
        <v>Política Participación Ciudadana en la Gestión Pública _DIMENSIÓN Gestión con Valores para Resultados</v>
      </c>
      <c r="O410" s="184">
        <f>IF(E410="Producto",VLOOKUP(F410,'Plantilla publicacion'!$A$3:$Q$490,16,0),"N/A")</f>
        <v>0</v>
      </c>
      <c r="P410" s="184" t="str">
        <f>+'PAI 2025 GPS rempl2)'!O408</f>
        <v>Programa estratégico de enfoque diferencial para la Inclusión de población vulnerable en la oferta académica del Grupo de Formación, ejecutado (Informe consolidado de la ejecución del programa)</v>
      </c>
      <c r="Q410" s="184">
        <f>+'PAI 2025 GPS rempl2)'!P408</f>
        <v>20</v>
      </c>
      <c r="R410" s="184">
        <f>+'PAI 2025 GPS rempl2)'!Q408</f>
        <v>100</v>
      </c>
      <c r="S410" s="184" t="str">
        <f>+'PAI 2025 GPS rempl2)'!R408</f>
        <v>Porcentual</v>
      </c>
      <c r="T410" s="184" t="str">
        <f>+'PAI 2025 GPS rempl2)'!S408</f>
        <v>% de programas con enfoque diferencial en la oferta académica implementados / 100% de programas con enfoque diferencial en la oferta académica a implementar</v>
      </c>
      <c r="U410" s="185">
        <f>+'PAI 2025 GPS rempl2)'!T408</f>
        <v>45691</v>
      </c>
      <c r="V410" s="185">
        <f>+'PAI 2025 GPS rempl2)'!U408</f>
        <v>45989</v>
      </c>
      <c r="W410" s="184" t="str">
        <f>+'PAI 2025 GPS rempl2)'!V408</f>
        <v>71-GRUPO DE TRABAJO DE FORMACION</v>
      </c>
    </row>
    <row r="411" spans="1:23 16384:16384" s="317" customFormat="1" ht="58.5" customHeight="1" x14ac:dyDescent="0.25">
      <c r="A411" s="196" t="s">
        <v>1187</v>
      </c>
      <c r="B411" s="314" t="str">
        <f>VLOOKUP(A411,'Dimensión 3-Gestión con Valor'!$B$10:$B$379,1,0)</f>
        <v>71.2.1</v>
      </c>
      <c r="C411" s="315" t="str">
        <f>+'PAI 2025 GPS rempl2)'!B409</f>
        <v>71-GRUPO DE TRABAJO DE FORMACION</v>
      </c>
      <c r="D411" s="315">
        <f>+'PAI 2025 GPS rempl2)'!C409</f>
        <v>4</v>
      </c>
      <c r="E411" s="315" t="str">
        <f>+'PAI 2025 GPS rempl2)'!D409</f>
        <v>Actividad propia</v>
      </c>
      <c r="F411" s="315" t="str">
        <f>+'PAI 2025 GPS rempl2)'!E409</f>
        <v>71.2.1</v>
      </c>
      <c r="G411" s="315" t="str">
        <f>+'PAI 2025 GPS rempl2)'!F409</f>
        <v>N/A</v>
      </c>
      <c r="H411" s="315">
        <f>VLOOKUP(A411,'Plantilla publicacion'!$A$3:$F$490,6,0)</f>
        <v>0</v>
      </c>
      <c r="I411" s="315">
        <f>VLOOKUP(F411,'Plantilla publicacion'!$A$3:$N$490,14,0)</f>
        <v>0</v>
      </c>
      <c r="J411" s="315">
        <f>VLOOKUP(F411,'Plantilla publicacion'!$A$3:$P$490,15,0)</f>
        <v>0</v>
      </c>
      <c r="K411" s="315" t="str">
        <f>+'PAI 2025 GPS rempl2)'!J409</f>
        <v>N/A</v>
      </c>
      <c r="L411" s="315" t="str">
        <f>+'PAI 2025 GPS rempl2)'!K409</f>
        <v>N/A</v>
      </c>
      <c r="M411" s="315" t="str">
        <f>+'PAI 2025 GPS rempl2)'!L409</f>
        <v>N/A</v>
      </c>
      <c r="N411" s="315" t="str">
        <f t="shared" ref="N411:N413" si="72">+N410</f>
        <v>Política Participación Ciudadana en la Gestión Pública _DIMENSIÓN Gestión con Valores para Resultados</v>
      </c>
      <c r="O411" s="315" t="str">
        <f>IF(E411="Producto",VLOOKUP(F411,'Plantilla publicacion'!$A$3:$Q$490,16,0),"N/A")</f>
        <v>N/A</v>
      </c>
      <c r="P411" s="315" t="str">
        <f>+'PAI 2025 GPS rempl2)'!O409</f>
        <v>Diseñar el programa de enfoque diferencial  que incluya el plan de trabajo. (Documento de programa)</v>
      </c>
      <c r="Q411" s="315">
        <f>+'PAI 2025 GPS rempl2)'!P409</f>
        <v>30</v>
      </c>
      <c r="R411" s="315">
        <f>+'PAI 2025 GPS rempl2)'!Q409</f>
        <v>1</v>
      </c>
      <c r="S411" s="315" t="str">
        <f>+'PAI 2025 GPS rempl2)'!R409</f>
        <v>Númerica</v>
      </c>
      <c r="T411" s="315" t="str">
        <f>+'PAI 2025 GPS rempl2)'!S409</f>
        <v># de programas con enfoque diferencial  diseñados / 1 programas con enfoque diferencial a diseñar</v>
      </c>
      <c r="U411" s="316">
        <f>+'PAI 2025 GPS rempl2)'!T409</f>
        <v>45691</v>
      </c>
      <c r="V411" s="316">
        <f>+'PAI 2025 GPS rempl2)'!U409</f>
        <v>45747</v>
      </c>
      <c r="W411" s="315" t="str">
        <f>+'PAI 2025 GPS rempl2)'!V409</f>
        <v>71-GRUPO DE TRABAJO DE FORMACION</v>
      </c>
    </row>
    <row r="412" spans="1:23 16384:16384" s="317" customFormat="1" ht="58.5" customHeight="1" x14ac:dyDescent="0.25">
      <c r="A412" s="196" t="s">
        <v>1189</v>
      </c>
      <c r="B412" s="314" t="str">
        <f>VLOOKUP(A412,'Dimensión 3-Gestión con Valor'!$B$10:$B$379,1,0)</f>
        <v>71.2.2</v>
      </c>
      <c r="C412" s="315" t="str">
        <f>+'PAI 2025 GPS rempl2)'!B410</f>
        <v>71-GRUPO DE TRABAJO DE FORMACION</v>
      </c>
      <c r="D412" s="315">
        <f>+'PAI 2025 GPS rempl2)'!C410</f>
        <v>4</v>
      </c>
      <c r="E412" s="315" t="str">
        <f>+'PAI 2025 GPS rempl2)'!D410</f>
        <v>Actividad propia</v>
      </c>
      <c r="F412" s="315" t="str">
        <f>+'PAI 2025 GPS rempl2)'!E410</f>
        <v>71.2.2</v>
      </c>
      <c r="G412" s="315" t="str">
        <f>+'PAI 2025 GPS rempl2)'!F410</f>
        <v>N/A</v>
      </c>
      <c r="H412" s="315">
        <f>VLOOKUP(A412,'Plantilla publicacion'!$A$3:$F$490,6,0)</f>
        <v>0</v>
      </c>
      <c r="I412" s="315">
        <f>VLOOKUP(F412,'Plantilla publicacion'!$A$3:$N$490,14,0)</f>
        <v>0</v>
      </c>
      <c r="J412" s="315">
        <f>VLOOKUP(F412,'Plantilla publicacion'!$A$3:$P$490,15,0)</f>
        <v>0</v>
      </c>
      <c r="K412" s="315" t="str">
        <f>+'PAI 2025 GPS rempl2)'!J410</f>
        <v>N/A</v>
      </c>
      <c r="L412" s="315" t="str">
        <f>+'PAI 2025 GPS rempl2)'!K410</f>
        <v>N/A</v>
      </c>
      <c r="M412" s="315" t="str">
        <f>+'PAI 2025 GPS rempl2)'!L410</f>
        <v>N/A</v>
      </c>
      <c r="N412" s="315" t="str">
        <f t="shared" si="72"/>
        <v>Política Participación Ciudadana en la Gestión Pública _DIMENSIÓN Gestión con Valores para Resultados</v>
      </c>
      <c r="O412" s="315" t="str">
        <f>IF(E412="Producto",VLOOKUP(F412,'Plantilla publicacion'!$A$3:$Q$490,16,0),"N/A")</f>
        <v>N/A</v>
      </c>
      <c r="P412" s="315" t="str">
        <f>+'PAI 2025 GPS rempl2)'!O410</f>
        <v>Elaborar e implementar un protocolo de  enfoque diferencial de la oferta académica (Protocolo elaborado)</v>
      </c>
      <c r="Q412" s="315">
        <f>+'PAI 2025 GPS rempl2)'!P410</f>
        <v>60</v>
      </c>
      <c r="R412" s="315">
        <f>+'PAI 2025 GPS rempl2)'!Q410</f>
        <v>1</v>
      </c>
      <c r="S412" s="315" t="str">
        <f>+'PAI 2025 GPS rempl2)'!R410</f>
        <v>Númerica</v>
      </c>
      <c r="T412" s="315" t="str">
        <f>+'PAI 2025 GPS rempl2)'!S410</f>
        <v># de protocolos con enfoque diferencial elaborados e implementados / 1 protocolos con enfoque diferencial a elaborar e implementar</v>
      </c>
      <c r="U412" s="316">
        <f>+'PAI 2025 GPS rempl2)'!T410</f>
        <v>45748</v>
      </c>
      <c r="V412" s="316">
        <f>+'PAI 2025 GPS rempl2)'!U410</f>
        <v>45989</v>
      </c>
      <c r="W412" s="315" t="str">
        <f>+'PAI 2025 GPS rempl2)'!V410</f>
        <v>71-GRUPO DE TRABAJO DE FORMACION</v>
      </c>
    </row>
    <row r="413" spans="1:23 16384:16384" s="317" customFormat="1" ht="58.5" customHeight="1" x14ac:dyDescent="0.25">
      <c r="A413" s="314" t="s">
        <v>1191</v>
      </c>
      <c r="B413" s="315" t="str">
        <f>VLOOKUP(A413,'Dimensión 3-Gestión con Valor'!$B$10:$B$379,1,0)</f>
        <v>71.2.3</v>
      </c>
      <c r="C413" s="315" t="str">
        <f>+'PAI 2025 GPS rempl2)'!B411</f>
        <v>71-GRUPO DE TRABAJO DE FORMACION</v>
      </c>
      <c r="D413" s="315">
        <f>+'PAI 2025 GPS rempl2)'!C411</f>
        <v>4</v>
      </c>
      <c r="E413" s="315" t="str">
        <f>+'PAI 2025 GPS rempl2)'!D411</f>
        <v>Actividad propia</v>
      </c>
      <c r="F413" s="315" t="str">
        <f>+'PAI 2025 GPS rempl2)'!E411</f>
        <v>71.2.3</v>
      </c>
      <c r="G413" s="315" t="str">
        <f>+'PAI 2025 GPS rempl2)'!F411</f>
        <v>N/A</v>
      </c>
      <c r="H413" s="315">
        <f>VLOOKUP(A413,'Plantilla publicacion'!$A$3:$F$490,6,0)</f>
        <v>0</v>
      </c>
      <c r="I413" s="315">
        <f>VLOOKUP(F413,'Plantilla publicacion'!$A$3:$N$490,14,0)</f>
        <v>0</v>
      </c>
      <c r="J413" s="315">
        <f>VLOOKUP(F413,'Plantilla publicacion'!$A$3:$P$490,15,0)</f>
        <v>0</v>
      </c>
      <c r="K413" s="315" t="str">
        <f>+'PAI 2025 GPS rempl2)'!J411</f>
        <v>N/A</v>
      </c>
      <c r="L413" s="315" t="str">
        <f>+'PAI 2025 GPS rempl2)'!K411</f>
        <v>N/A</v>
      </c>
      <c r="M413" s="315" t="str">
        <f>+'PAI 2025 GPS rempl2)'!L411</f>
        <v>N/A</v>
      </c>
      <c r="N413" s="315" t="str">
        <f t="shared" si="72"/>
        <v>Política Participación Ciudadana en la Gestión Pública _DIMENSIÓN Gestión con Valores para Resultados</v>
      </c>
      <c r="O413" s="315" t="str">
        <f>IF(E413="Producto",VLOOKUP(F413,'Plantilla publicacion'!$A$3:$Q$490,16,0),"N/A")</f>
        <v>N/A</v>
      </c>
      <c r="P413" s="315" t="str">
        <f>+'PAI 2025 GPS rempl2)'!O411</f>
        <v>Ejecutar el plan de trabajo del programa de enfoque diferencial.  (Informe de la ejecución del programa)</v>
      </c>
      <c r="Q413" s="315">
        <f>+'PAI 2025 GPS rempl2)'!P411</f>
        <v>10</v>
      </c>
      <c r="R413" s="315">
        <f>+'PAI 2025 GPS rempl2)'!Q411</f>
        <v>100</v>
      </c>
      <c r="S413" s="315" t="str">
        <f>+'PAI 2025 GPS rempl2)'!R411</f>
        <v>Porcentual</v>
      </c>
      <c r="T413" s="316" t="str">
        <f>+'PAI 2025 GPS rempl2)'!S411</f>
        <v>% de plan de trabajo del programa de enfoque diferencial ejecutado  / 100% de plan de trabajo del programa de enfoque diferencial a ejecutar</v>
      </c>
      <c r="U413" s="316">
        <f>+'PAI 2025 GPS rempl2)'!T411</f>
        <v>45748</v>
      </c>
      <c r="V413" s="315">
        <f>+'PAI 2025 GPS rempl2)'!U411</f>
        <v>45989</v>
      </c>
      <c r="W413" s="317" t="str">
        <f>+'PAI 2025 GPS rempl2)'!V411</f>
        <v>71-GRUPO DE TRABAJO DE FORMACION</v>
      </c>
      <c r="XFD413" s="314"/>
    </row>
    <row r="414" spans="1:23 16384:16384" ht="58.5" customHeight="1" x14ac:dyDescent="0.25">
      <c r="A414" s="196" t="s">
        <v>1192</v>
      </c>
      <c r="B414" s="186" t="str">
        <f>VLOOKUP(A414,'Dimensión 3-Gestión con Valor'!$B$10:$B$379,1,0)</f>
        <v>71.3</v>
      </c>
      <c r="C414" s="184" t="str">
        <f>+'PAI 2025 GPS rempl2)'!B412</f>
        <v>71-GRUPO DE TRABAJO DE FORMACION</v>
      </c>
      <c r="D414" s="184">
        <f>+'PAI 2025 GPS rempl2)'!C412</f>
        <v>4</v>
      </c>
      <c r="E414" s="184" t="str">
        <f>+'PAI 2025 GPS rempl2)'!D412</f>
        <v>Producto</v>
      </c>
      <c r="F414" s="184" t="str">
        <f>+'PAI 2025 GPS rempl2)'!E412</f>
        <v>71.3</v>
      </c>
      <c r="G414" s="184" t="str">
        <f>+'PAI 2025 GPS rempl2)'!F412</f>
        <v>Operativo</v>
      </c>
      <c r="H414" s="184" t="str">
        <f>VLOOKUP(A414,'Plantilla publicacion'!$A$3:$F$490,6,0)</f>
        <v>62-Fortalecer la infraestructura, uso y aprovechamiento de las tecnologías de la información, para optimizar la capacidad institucional</v>
      </c>
      <c r="I414" s="184" t="str">
        <f>VLOOKUP(F414,'Plantilla publicacion'!$A$3:$N$490,14,0)</f>
        <v>109-Cumplimiento de productos del PAI asociados a Fortalecer la infraestructura, uso y aprovechamiento de las tecnologías de la información, para optimizar la capacidad institucional</v>
      </c>
      <c r="J414" s="184" t="str">
        <f>VLOOKUP(F414,'Plantilla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414" s="184" t="str">
        <f>+'PAI 2025 GPS rempl2)'!J412</f>
        <v>N/A</v>
      </c>
      <c r="L414" s="184" t="str">
        <f>+'PAI 2025 GPS rempl2)'!K412</f>
        <v>No</v>
      </c>
      <c r="M414" s="184" t="str">
        <f>+'PAI 2025 GPS rempl2)'!L412</f>
        <v>C-3599-0200-0005-53105b</v>
      </c>
      <c r="N414" s="184" t="str">
        <f>VLOOKUP(A414,'Plantilla publicacion'!$A$2:$E$491,5,0)</f>
        <v>Política Servicio al Ciudadano_DIMENSIÓN Gestión con Valores para Resultados</v>
      </c>
      <c r="O414" s="184">
        <f>IF(E414="Producto",VLOOKUP(F414,'Plantilla publicacion'!$A$3:$Q$490,16,0),"N/A")</f>
        <v>0</v>
      </c>
      <c r="P414" s="184" t="str">
        <f>+'PAI 2025 GPS rempl2)'!O412</f>
        <v>Plataforma del Campus virtual accesible conforme a los estándares WCAG 2.1 nivel AA implementada (Informe consolidado de la implementación)</v>
      </c>
      <c r="Q414" s="184">
        <f>+'PAI 2025 GPS rempl2)'!P412</f>
        <v>20</v>
      </c>
      <c r="R414" s="184">
        <f>+'PAI 2025 GPS rempl2)'!Q412</f>
        <v>100</v>
      </c>
      <c r="S414" s="184" t="str">
        <f>+'PAI 2025 GPS rempl2)'!R412</f>
        <v>Porcentual</v>
      </c>
      <c r="T414" s="184" t="str">
        <f>+'PAI 2025 GPS rempl2)'!S412</f>
        <v>% de plataforma campus virtual accesible implementada / 100% de plataforma campus virtual accesible a implementar</v>
      </c>
      <c r="U414" s="185">
        <f>+'PAI 2025 GPS rempl2)'!T412</f>
        <v>45705</v>
      </c>
      <c r="V414" s="185">
        <f>+'PAI 2025 GPS rempl2)'!U412</f>
        <v>46003</v>
      </c>
      <c r="W414" s="184" t="str">
        <f>+'PAI 2025 GPS rempl2)'!V412</f>
        <v>71-GRUPO DE TRABAJO DE FORMACION</v>
      </c>
    </row>
    <row r="415" spans="1:23 16384:16384" s="317" customFormat="1" ht="58.5" customHeight="1" x14ac:dyDescent="0.25">
      <c r="A415" s="196" t="s">
        <v>1193</v>
      </c>
      <c r="B415" s="314" t="str">
        <f>VLOOKUP(A415,'Dimensión 3-Gestión con Valor'!$B$10:$B$379,1,0)</f>
        <v>71.3.1</v>
      </c>
      <c r="C415" s="315" t="str">
        <f>+'PAI 2025 GPS rempl2)'!B413</f>
        <v>71-GRUPO DE TRABAJO DE FORMACION</v>
      </c>
      <c r="D415" s="315">
        <f>+'PAI 2025 GPS rempl2)'!C413</f>
        <v>4</v>
      </c>
      <c r="E415" s="315" t="str">
        <f>+'PAI 2025 GPS rempl2)'!D413</f>
        <v>Actividad propia</v>
      </c>
      <c r="F415" s="315" t="str">
        <f>+'PAI 2025 GPS rempl2)'!E413</f>
        <v>71.3.1</v>
      </c>
      <c r="G415" s="315" t="str">
        <f>+'PAI 2025 GPS rempl2)'!F413</f>
        <v>N/A</v>
      </c>
      <c r="H415" s="315">
        <f>VLOOKUP(A415,'Plantilla publicacion'!$A$3:$F$490,6,0)</f>
        <v>0</v>
      </c>
      <c r="I415" s="315">
        <f>VLOOKUP(F415,'Plantilla publicacion'!$A$3:$N$490,14,0)</f>
        <v>0</v>
      </c>
      <c r="J415" s="315">
        <f>VLOOKUP(F415,'Plantilla publicacion'!$A$3:$P$490,15,0)</f>
        <v>0</v>
      </c>
      <c r="K415" s="315" t="str">
        <f>+'PAI 2025 GPS rempl2)'!J413</f>
        <v>N/A</v>
      </c>
      <c r="L415" s="315" t="str">
        <f>+'PAI 2025 GPS rempl2)'!K413</f>
        <v>N/A</v>
      </c>
      <c r="M415" s="315" t="str">
        <f>+'PAI 2025 GPS rempl2)'!L413</f>
        <v>N/A</v>
      </c>
      <c r="N415" s="315" t="str">
        <f t="shared" ref="N415:N418" si="73">+N414</f>
        <v>Política Servicio al Ciudadano_DIMENSIÓN Gestión con Valores para Resultados</v>
      </c>
      <c r="O415" s="315" t="str">
        <f>IF(E415="Producto",VLOOKUP(F415,'Plantilla publicacion'!$A$3:$Q$490,16,0),"N/A")</f>
        <v>N/A</v>
      </c>
      <c r="P415" s="315" t="str">
        <f>+'PAI 2025 GPS rempl2)'!O413</f>
        <v>Elaborar un diagnóstico de los aspectos que requieren ser implementados en accesibilidad de la plataforma del campus virtual. (Informe de diagnóstico).</v>
      </c>
      <c r="Q415" s="315">
        <f>+'PAI 2025 GPS rempl2)'!P413</f>
        <v>30</v>
      </c>
      <c r="R415" s="315">
        <f>+'PAI 2025 GPS rempl2)'!Q413</f>
        <v>1</v>
      </c>
      <c r="S415" s="315" t="str">
        <f>+'PAI 2025 GPS rempl2)'!R413</f>
        <v>Númerica</v>
      </c>
      <c r="T415" s="315" t="str">
        <f>+'PAI 2025 GPS rempl2)'!S413</f>
        <v xml:space="preserve"># de diagnóstico de los aspectos a implementar en accesibilidad de la plataforma del campus virtual elaborado / 1 diagnóstico de los aspectos a implementar en accesibilidad de la plataforma del campus virtual a elaborar. </v>
      </c>
      <c r="U415" s="316">
        <f>+'PAI 2025 GPS rempl2)'!T413</f>
        <v>45705</v>
      </c>
      <c r="V415" s="316">
        <f>+'PAI 2025 GPS rempl2)'!U413</f>
        <v>45853</v>
      </c>
      <c r="W415" s="315" t="str">
        <f>+'PAI 2025 GPS rempl2)'!V413</f>
        <v>71-GRUPO DE TRABAJO DE FORMACION</v>
      </c>
    </row>
    <row r="416" spans="1:23 16384:16384" s="317" customFormat="1" ht="58.5" customHeight="1" x14ac:dyDescent="0.25">
      <c r="A416" s="196" t="s">
        <v>1194</v>
      </c>
      <c r="B416" s="314" t="str">
        <f>VLOOKUP(A416,'Dimensión 3-Gestión con Valor'!$B$10:$B$379,1,0)</f>
        <v>71.3.2</v>
      </c>
      <c r="C416" s="315" t="str">
        <f>+'PAI 2025 GPS rempl2)'!B414</f>
        <v>71-GRUPO DE TRABAJO DE FORMACION</v>
      </c>
      <c r="D416" s="315">
        <f>+'PAI 2025 GPS rempl2)'!C414</f>
        <v>4</v>
      </c>
      <c r="E416" s="315" t="str">
        <f>+'PAI 2025 GPS rempl2)'!D414</f>
        <v>Actividad propia</v>
      </c>
      <c r="F416" s="315" t="str">
        <f>+'PAI 2025 GPS rempl2)'!E414</f>
        <v>71.3.2</v>
      </c>
      <c r="G416" s="315" t="str">
        <f>+'PAI 2025 GPS rempl2)'!F414</f>
        <v>N/A</v>
      </c>
      <c r="H416" s="315">
        <f>VLOOKUP(A416,'Plantilla publicacion'!$A$3:$F$490,6,0)</f>
        <v>0</v>
      </c>
      <c r="I416" s="315">
        <f>VLOOKUP(F416,'Plantilla publicacion'!$A$3:$N$490,14,0)</f>
        <v>0</v>
      </c>
      <c r="J416" s="315">
        <f>VLOOKUP(F416,'Plantilla publicacion'!$A$3:$P$490,15,0)</f>
        <v>0</v>
      </c>
      <c r="K416" s="315" t="str">
        <f>+'PAI 2025 GPS rempl2)'!J414</f>
        <v>N/A</v>
      </c>
      <c r="L416" s="315" t="str">
        <f>+'PAI 2025 GPS rempl2)'!K414</f>
        <v>N/A</v>
      </c>
      <c r="M416" s="315" t="str">
        <f>+'PAI 2025 GPS rempl2)'!L414</f>
        <v>N/A</v>
      </c>
      <c r="N416" s="315" t="str">
        <f t="shared" si="73"/>
        <v>Política Servicio al Ciudadano_DIMENSIÓN Gestión con Valores para Resultados</v>
      </c>
      <c r="O416" s="315" t="str">
        <f>IF(E416="Producto",VLOOKUP(F416,'Plantilla publicacion'!$A$3:$Q$490,16,0),"N/A")</f>
        <v>N/A</v>
      </c>
      <c r="P416" s="315" t="str">
        <f>+'PAI 2025 GPS rempl2)'!O414</f>
        <v>Elaborar un plan de trabajo para la implementación de accesibilidad del campus virtual. (Plan de trabajo).</v>
      </c>
      <c r="Q416" s="315">
        <f>+'PAI 2025 GPS rempl2)'!P414</f>
        <v>20</v>
      </c>
      <c r="R416" s="315">
        <f>+'PAI 2025 GPS rempl2)'!Q414</f>
        <v>1</v>
      </c>
      <c r="S416" s="315" t="str">
        <f>+'PAI 2025 GPS rempl2)'!R414</f>
        <v>Númerica</v>
      </c>
      <c r="T416" s="315" t="str">
        <f>+'PAI 2025 GPS rempl2)'!S414</f>
        <v xml:space="preserve"># de plan de trabajo para la implementación de accesibilidad de la plataforma del  campus virtual elaborado / 1 plan de trabajo para la implementación de accesibilidad de la plataforma del  campus virtual  a elaborar. </v>
      </c>
      <c r="U416" s="316">
        <f>+'PAI 2025 GPS rempl2)'!T414</f>
        <v>45733</v>
      </c>
      <c r="V416" s="316">
        <f>+'PAI 2025 GPS rempl2)'!U414</f>
        <v>45869</v>
      </c>
      <c r="W416" s="315" t="str">
        <f>+'PAI 2025 GPS rempl2)'!V414</f>
        <v>71-GRUPO DE TRABAJO DE FORMACION</v>
      </c>
    </row>
    <row r="417" spans="1:23 16384:16384" s="317" customFormat="1" ht="58.5" customHeight="1" x14ac:dyDescent="0.25">
      <c r="A417" s="314" t="s">
        <v>1195</v>
      </c>
      <c r="B417" s="315" t="str">
        <f>VLOOKUP(A417,'Dimensión 3-Gestión con Valor'!$B$10:$B$379,1,0)</f>
        <v>71.3.3</v>
      </c>
      <c r="C417" s="315" t="str">
        <f>+'PAI 2025 GPS rempl2)'!B415</f>
        <v>71-GRUPO DE TRABAJO DE FORMACION</v>
      </c>
      <c r="D417" s="315">
        <f>+'PAI 2025 GPS rempl2)'!C415</f>
        <v>4</v>
      </c>
      <c r="E417" s="315" t="str">
        <f>+'PAI 2025 GPS rempl2)'!D415</f>
        <v>Actividad propia</v>
      </c>
      <c r="F417" s="315" t="str">
        <f>+'PAI 2025 GPS rempl2)'!E415</f>
        <v>71.3.3</v>
      </c>
      <c r="G417" s="315" t="str">
        <f>+'PAI 2025 GPS rempl2)'!F415</f>
        <v>N/A</v>
      </c>
      <c r="H417" s="315">
        <f>VLOOKUP(A417,'Plantilla publicacion'!$A$3:$F$490,6,0)</f>
        <v>0</v>
      </c>
      <c r="I417" s="315">
        <f>VLOOKUP(F417,'Plantilla publicacion'!$A$3:$N$490,14,0)</f>
        <v>0</v>
      </c>
      <c r="J417" s="315">
        <f>VLOOKUP(F417,'Plantilla publicacion'!$A$3:$P$490,15,0)</f>
        <v>0</v>
      </c>
      <c r="K417" s="315" t="str">
        <f>+'PAI 2025 GPS rempl2)'!J415</f>
        <v>N/A</v>
      </c>
      <c r="L417" s="315" t="str">
        <f>+'PAI 2025 GPS rempl2)'!K415</f>
        <v>N/A</v>
      </c>
      <c r="M417" s="315" t="str">
        <f>+'PAI 2025 GPS rempl2)'!L415</f>
        <v>N/A</v>
      </c>
      <c r="N417" s="315" t="str">
        <f t="shared" si="73"/>
        <v>Política Servicio al Ciudadano_DIMENSIÓN Gestión con Valores para Resultados</v>
      </c>
      <c r="O417" s="315" t="str">
        <f>IF(E417="Producto",VLOOKUP(F417,'Plantilla publicacion'!$A$3:$Q$490,16,0),"N/A")</f>
        <v>N/A</v>
      </c>
      <c r="P417" s="315" t="str">
        <f>+'PAI 2025 GPS rempl2)'!O415</f>
        <v>Ejecutar el plan de trabajo  para la implementación de accesibilidad de la plataforma del campus virtual. (Reporte de avance de la ejecución del plan de trabajo).</v>
      </c>
      <c r="Q417" s="315">
        <f>+'PAI 2025 GPS rempl2)'!P415</f>
        <v>40</v>
      </c>
      <c r="R417" s="315">
        <f>+'PAI 2025 GPS rempl2)'!Q415</f>
        <v>100</v>
      </c>
      <c r="S417" s="315" t="str">
        <f>+'PAI 2025 GPS rempl2)'!R415</f>
        <v>Porcentual</v>
      </c>
      <c r="T417" s="316" t="str">
        <f>+'PAI 2025 GPS rempl2)'!S415</f>
        <v>% de plan de trabajo para la implementación de accesibilidad de la plataforma del  campus virtual ejecutado  / 100% de  plan de trabajo para la implementación de accesibilidad de la plataforma del  campus virtual a ejecutar</v>
      </c>
      <c r="U417" s="316">
        <f>+'PAI 2025 GPS rempl2)'!T415</f>
        <v>45748</v>
      </c>
      <c r="V417" s="315">
        <f>+'PAI 2025 GPS rempl2)'!U415</f>
        <v>45996</v>
      </c>
      <c r="W417" s="317" t="str">
        <f>+'PAI 2025 GPS rempl2)'!V415</f>
        <v>71-GRUPO DE TRABAJO DE FORMACION</v>
      </c>
      <c r="XFD417" s="314"/>
    </row>
    <row r="418" spans="1:23 16384:16384" s="317" customFormat="1" ht="58.5" customHeight="1" x14ac:dyDescent="0.25">
      <c r="A418" s="196" t="s">
        <v>1196</v>
      </c>
      <c r="B418" s="314" t="str">
        <f>VLOOKUP(A418,'Dimensión 3-Gestión con Valor'!$B$10:$B$379,1,0)</f>
        <v>71.3.4</v>
      </c>
      <c r="C418" s="315" t="str">
        <f>+'PAI 2025 GPS rempl2)'!B416</f>
        <v>71-GRUPO DE TRABAJO DE FORMACION</v>
      </c>
      <c r="D418" s="315">
        <f>+'PAI 2025 GPS rempl2)'!C416</f>
        <v>4</v>
      </c>
      <c r="E418" s="315" t="str">
        <f>+'PAI 2025 GPS rempl2)'!D416</f>
        <v>Actividad propia</v>
      </c>
      <c r="F418" s="315" t="str">
        <f>+'PAI 2025 GPS rempl2)'!E416</f>
        <v>71.3.4</v>
      </c>
      <c r="G418" s="315" t="str">
        <f>+'PAI 2025 GPS rempl2)'!F416</f>
        <v>N/A</v>
      </c>
      <c r="H418" s="315">
        <f>VLOOKUP(A418,'Plantilla publicacion'!$A$3:$F$490,6,0)</f>
        <v>0</v>
      </c>
      <c r="I418" s="315">
        <f>VLOOKUP(F418,'Plantilla publicacion'!$A$3:$N$490,14,0)</f>
        <v>0</v>
      </c>
      <c r="J418" s="315">
        <f>VLOOKUP(F418,'Plantilla publicacion'!$A$3:$P$490,15,0)</f>
        <v>0</v>
      </c>
      <c r="K418" s="315" t="str">
        <f>+'PAI 2025 GPS rempl2)'!J416</f>
        <v>N/A</v>
      </c>
      <c r="L418" s="315" t="str">
        <f>+'PAI 2025 GPS rempl2)'!K416</f>
        <v>N/A</v>
      </c>
      <c r="M418" s="315" t="str">
        <f>+'PAI 2025 GPS rempl2)'!L416</f>
        <v>N/A</v>
      </c>
      <c r="N418" s="315" t="str">
        <f t="shared" si="73"/>
        <v>Política Servicio al Ciudadano_DIMENSIÓN Gestión con Valores para Resultados</v>
      </c>
      <c r="O418" s="315" t="str">
        <f>IF(E418="Producto",VLOOKUP(F418,'Plantilla publicacion'!$A$3:$Q$490,16,0),"N/A")</f>
        <v>N/A</v>
      </c>
      <c r="P418" s="315" t="str">
        <f>+'PAI 2025 GPS rempl2)'!O416</f>
        <v>Elaborar informe de resultados de la accesibilidad de la plataforma del campus virtual. (Informe consolidado de la  accesibilidad)</v>
      </c>
      <c r="Q418" s="315">
        <f>+'PAI 2025 GPS rempl2)'!P416</f>
        <v>10</v>
      </c>
      <c r="R418" s="315">
        <f>+'PAI 2025 GPS rempl2)'!Q416</f>
        <v>1</v>
      </c>
      <c r="S418" s="315" t="str">
        <f>+'PAI 2025 GPS rempl2)'!R416</f>
        <v>Númerica</v>
      </c>
      <c r="T418" s="315" t="str">
        <f>+'PAI 2025 GPS rempl2)'!S416</f>
        <v># de informes de resultados de la  caccesibilidad de la plataforma del campus virtual elaborados  / 1  informe de resultados de la accesibilidad de la plataforma del campus virtual a elaborar.</v>
      </c>
      <c r="U418" s="316">
        <f>+'PAI 2025 GPS rempl2)'!T416</f>
        <v>45992</v>
      </c>
      <c r="V418" s="316">
        <f>+'PAI 2025 GPS rempl2)'!U416</f>
        <v>46003</v>
      </c>
      <c r="W418" s="315" t="str">
        <f>+'PAI 2025 GPS rempl2)'!V416</f>
        <v>71-GRUPO DE TRABAJO DE FORMACION</v>
      </c>
    </row>
    <row r="419" spans="1:23 16384:16384" ht="58.5" customHeight="1" x14ac:dyDescent="0.25">
      <c r="A419" s="196" t="s">
        <v>1197</v>
      </c>
      <c r="B419" s="186" t="str">
        <f>VLOOKUP(A419,'Dimensión 3-Gestión con Valor'!$B$10:$B$379,1,0)</f>
        <v>71.4</v>
      </c>
      <c r="C419" s="184" t="str">
        <f>+'PAI 2025 GPS rempl2)'!B417</f>
        <v>71-GRUPO DE TRABAJO DE FORMACION</v>
      </c>
      <c r="D419" s="184">
        <f>+'PAI 2025 GPS rempl2)'!C417</f>
        <v>4</v>
      </c>
      <c r="E419" s="184" t="str">
        <f>+'PAI 2025 GPS rempl2)'!D417</f>
        <v>Producto</v>
      </c>
      <c r="F419" s="184" t="str">
        <f>+'PAI 2025 GPS rempl2)'!E417</f>
        <v>71.4</v>
      </c>
      <c r="G419" s="184" t="str">
        <f>+'PAI 2025 GPS rempl2)'!F417</f>
        <v>Operativo</v>
      </c>
      <c r="H419" s="184" t="str">
        <f>VLOOKUP(A419,'Plantilla publicacion'!$A$3:$F$490,6,0)</f>
        <v>58-Promover el enfoque preventivo, diferencial y territorial en el que hacer misional de la entidad</v>
      </c>
      <c r="I419" s="184" t="str">
        <f>VLOOKUP(F419,'Plantilla publicacion'!$A$3:$N$490,14,0)</f>
        <v>103-Cumplimiento de productos del PAI asociados a Promover el enfoque preventivo, diferencial y territorial en el que hacer misional de la entidad</v>
      </c>
      <c r="J419" s="184" t="str">
        <f>VLOOKUP(F419,'Plantilla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9" s="184" t="str">
        <f>+'PAI 2025 GPS rempl2)'!J417</f>
        <v>N/A</v>
      </c>
      <c r="L419" s="184" t="str">
        <f>+'PAI 2025 GPS rempl2)'!K417</f>
        <v>No</v>
      </c>
      <c r="M419" s="184" t="str">
        <f>+'PAI 2025 GPS rempl2)'!L417</f>
        <v>C-3599-0200-0005-53105b</v>
      </c>
      <c r="N419" s="184" t="str">
        <f>VLOOKUP(A419,'Plantilla publicacion'!$A$2:$E$491,5,0)</f>
        <v>Política Servicio al Ciudadano_DIMENSIÓN Gestión con Valores para Resultados</v>
      </c>
      <c r="O419" s="184" t="str">
        <f>IF(E419="Producto",VLOOKUP(F419,'Plantilla publicacion'!$A$3:$Q$490,16,0),"N/A")</f>
        <v>PES_20230188 / PEI_21</v>
      </c>
      <c r="P419" s="184" t="str">
        <f>+'PAI 2025 GPS rempl2)'!O417</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Q419" s="184">
        <f>+'PAI 2025 GPS rempl2)'!P417</f>
        <v>30</v>
      </c>
      <c r="R419" s="184">
        <f>+'PAI 2025 GPS rempl2)'!Q417</f>
        <v>290</v>
      </c>
      <c r="S419" s="184" t="str">
        <f>+'PAI 2025 GPS rempl2)'!R417</f>
        <v>Númerica</v>
      </c>
      <c r="T419" s="184" t="str">
        <f>+'PAI 2025 GPS rempl2)'!S417</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19" s="185">
        <f>+'PAI 2025 GPS rempl2)'!T417</f>
        <v>45717</v>
      </c>
      <c r="V419" s="185">
        <f>+'PAI 2025 GPS rempl2)'!U417</f>
        <v>46003</v>
      </c>
      <c r="W419" s="184" t="str">
        <f>+'PAI 2025 GPS rempl2)'!V417</f>
        <v>71-GRUPO DE TRABAJO DE FORMACION</v>
      </c>
    </row>
    <row r="420" spans="1:23 16384:16384" s="317" customFormat="1" ht="58.5" customHeight="1" x14ac:dyDescent="0.25">
      <c r="A420" s="196" t="s">
        <v>1198</v>
      </c>
      <c r="B420" s="314" t="str">
        <f>VLOOKUP(A420,'Dimensión 3-Gestión con Valor'!$B$10:$B$379,1,0)</f>
        <v>71.4.1</v>
      </c>
      <c r="C420" s="315" t="str">
        <f>+'PAI 2025 GPS rempl2)'!B418</f>
        <v>71-GRUPO DE TRABAJO DE FORMACION</v>
      </c>
      <c r="D420" s="315">
        <f>+'PAI 2025 GPS rempl2)'!C418</f>
        <v>4</v>
      </c>
      <c r="E420" s="315" t="str">
        <f>+'PAI 2025 GPS rempl2)'!D418</f>
        <v>Actividad propia</v>
      </c>
      <c r="F420" s="315" t="str">
        <f>+'PAI 2025 GPS rempl2)'!E418</f>
        <v>71.4.1</v>
      </c>
      <c r="G420" s="315" t="str">
        <f>+'PAI 2025 GPS rempl2)'!F418</f>
        <v>N/A</v>
      </c>
      <c r="H420" s="315">
        <f>VLOOKUP(A420,'Plantilla publicacion'!$A$3:$F$490,6,0)</f>
        <v>0</v>
      </c>
      <c r="I420" s="315">
        <f>VLOOKUP(F420,'Plantilla publicacion'!$A$3:$N$490,14,0)</f>
        <v>0</v>
      </c>
      <c r="J420" s="315">
        <f>VLOOKUP(F420,'Plantilla publicacion'!$A$3:$P$490,15,0)</f>
        <v>0</v>
      </c>
      <c r="K420" s="315" t="str">
        <f>+'PAI 2025 GPS rempl2)'!J418</f>
        <v>N/A</v>
      </c>
      <c r="L420" s="315" t="str">
        <f>+'PAI 2025 GPS rempl2)'!K418</f>
        <v>N/A</v>
      </c>
      <c r="M420" s="315" t="str">
        <f>+'PAI 2025 GPS rempl2)'!L418</f>
        <v>N/A</v>
      </c>
      <c r="N420" s="315" t="str">
        <f t="shared" ref="N420:N421" si="74">+N419</f>
        <v>Política Servicio al Ciudadano_DIMENSIÓN Gestión con Valores para Resultados</v>
      </c>
      <c r="O420" s="315" t="str">
        <f>IF(E420="Producto",VLOOKUP(F420,'Plantilla publicacion'!$A$3:$Q$490,16,0),"N/A")</f>
        <v>N/A</v>
      </c>
      <c r="P420" s="315" t="str">
        <f>+'PAI 2025 GPS rempl2)'!O418</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Q420" s="315">
        <f>+'PAI 2025 GPS rempl2)'!P418</f>
        <v>70</v>
      </c>
      <c r="R420" s="315">
        <f>+'PAI 2025 GPS rempl2)'!Q418</f>
        <v>290</v>
      </c>
      <c r="S420" s="315" t="str">
        <f>+'PAI 2025 GPS rempl2)'!R418</f>
        <v>Númerica</v>
      </c>
      <c r="T420" s="315" t="str">
        <f>+'PAI 2025 GPS rempl2)'!S418</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20" s="316">
        <f>+'PAI 2025 GPS rempl2)'!T418</f>
        <v>45717</v>
      </c>
      <c r="V420" s="316">
        <f>+'PAI 2025 GPS rempl2)'!U418</f>
        <v>46003</v>
      </c>
      <c r="W420" s="315" t="str">
        <f>+'PAI 2025 GPS rempl2)'!V418</f>
        <v>71-GRUPO DE TRABAJO DE FORMACION</v>
      </c>
    </row>
    <row r="421" spans="1:23 16384:16384" s="317" customFormat="1" ht="58.5" customHeight="1" x14ac:dyDescent="0.25">
      <c r="A421" s="314" t="s">
        <v>1199</v>
      </c>
      <c r="B421" s="315" t="str">
        <f>VLOOKUP(A421,'Dimensión 3-Gestión con Valor'!$B$10:$B$379,1,0)</f>
        <v>71.4.2</v>
      </c>
      <c r="C421" s="315" t="str">
        <f>+'PAI 2025 GPS rempl2)'!B419</f>
        <v>71-GRUPO DE TRABAJO DE FORMACION</v>
      </c>
      <c r="D421" s="315">
        <f>+'PAI 2025 GPS rempl2)'!C419</f>
        <v>4</v>
      </c>
      <c r="E421" s="315" t="str">
        <f>+'PAI 2025 GPS rempl2)'!D419</f>
        <v>Actividad propia</v>
      </c>
      <c r="F421" s="315" t="str">
        <f>+'PAI 2025 GPS rempl2)'!E419</f>
        <v>71.4.2</v>
      </c>
      <c r="G421" s="315" t="str">
        <f>+'PAI 2025 GPS rempl2)'!F419</f>
        <v>N/A</v>
      </c>
      <c r="H421" s="315">
        <f>VLOOKUP(A421,'Plantilla publicacion'!$A$3:$F$490,6,0)</f>
        <v>0</v>
      </c>
      <c r="I421" s="315">
        <f>VLOOKUP(F421,'Plantilla publicacion'!$A$3:$N$490,14,0)</f>
        <v>0</v>
      </c>
      <c r="J421" s="315">
        <f>VLOOKUP(F421,'Plantilla publicacion'!$A$3:$P$490,15,0)</f>
        <v>0</v>
      </c>
      <c r="K421" s="315" t="str">
        <f>+'PAI 2025 GPS rempl2)'!J419</f>
        <v>N/A</v>
      </c>
      <c r="L421" s="315" t="str">
        <f>+'PAI 2025 GPS rempl2)'!K419</f>
        <v>N/A</v>
      </c>
      <c r="M421" s="315" t="str">
        <f>+'PAI 2025 GPS rempl2)'!L419</f>
        <v>N/A</v>
      </c>
      <c r="N421" s="315" t="str">
        <f t="shared" si="74"/>
        <v>Política Servicio al Ciudadano_DIMENSIÓN Gestión con Valores para Resultados</v>
      </c>
      <c r="O421" s="315" t="str">
        <f>IF(E421="Producto",VLOOKUP(F421,'Plantilla publicacion'!$A$3:$Q$490,16,0),"N/A")</f>
        <v>N/A</v>
      </c>
      <c r="P421" s="315" t="str">
        <f>+'PAI 2025 GPS rempl2)'!O419</f>
        <v>Elaborar informe final de las Jornadas de Formación (Capacitaciones, Sensibilizaciones, Jornada de Información) en Metrología Legal y Reglamentos Técnicos. (Informe final con resultados de la actividad, elaborado).</v>
      </c>
      <c r="Q421" s="315">
        <f>+'PAI 2025 GPS rempl2)'!P419</f>
        <v>30</v>
      </c>
      <c r="R421" s="315">
        <f>+'PAI 2025 GPS rempl2)'!Q419</f>
        <v>1</v>
      </c>
      <c r="S421" s="315" t="str">
        <f>+'PAI 2025 GPS rempl2)'!R419</f>
        <v>Númerica</v>
      </c>
      <c r="T421" s="316" t="str">
        <f>+'PAI 2025 GPS rempl2)'!S419</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U421" s="316">
        <f>+'PAI 2025 GPS rempl2)'!T419</f>
        <v>45992</v>
      </c>
      <c r="V421" s="315">
        <f>+'PAI 2025 GPS rempl2)'!U419</f>
        <v>46003</v>
      </c>
      <c r="W421" s="317" t="str">
        <f>+'PAI 2025 GPS rempl2)'!V419</f>
        <v>71-GRUPO DE TRABAJO DE FORMACION</v>
      </c>
      <c r="XFD421" s="314"/>
    </row>
    <row r="422" spans="1:23 16384:16384" ht="58.5" customHeight="1" x14ac:dyDescent="0.25">
      <c r="A422" s="196" t="s">
        <v>1269</v>
      </c>
      <c r="B422" s="186" t="str">
        <f>VLOOKUP(A422,'Dimensión 3-Gestión con Valor'!$B$10:$B$379,1,0)</f>
        <v>3003.1</v>
      </c>
      <c r="C422" s="184" t="str">
        <f>+'PAI 2025 GPS rempl2)'!B420</f>
        <v>3003-GRUPO DE TRABAJO DE APOYO A LA RED NACIONAL DE PROTECCIÓN  AL CONSUMIDOR</v>
      </c>
      <c r="D422" s="184">
        <f>+'PAI 2025 GPS rempl2)'!C420</f>
        <v>3</v>
      </c>
      <c r="E422" s="184" t="str">
        <f>+'PAI 2025 GPS rempl2)'!D420</f>
        <v>Producto</v>
      </c>
      <c r="F422" s="184" t="str">
        <f>+'PAI 2025 GPS rempl2)'!E420</f>
        <v>3003.1</v>
      </c>
      <c r="G422" s="184" t="str">
        <f>+'PAI 2025 GPS rempl2)'!F420</f>
        <v>Operativo</v>
      </c>
      <c r="H422" s="184" t="str">
        <f>VLOOKUP(A422,'Plantilla publicacion'!$A$3:$F$490,6,0)</f>
        <v>58-Promover el enfoque preventivo, diferencial y territorial en el que hacer misional de la entidad</v>
      </c>
      <c r="I422" s="184" t="str">
        <f>VLOOKUP(F422,'Plantilla publicacion'!$A$3:$N$490,14,0)</f>
        <v>103-Cumplimiento de productos del PAI asociados a Promover el enfoque preventivo, diferencial y territorial en el que hacer misional de la entidad</v>
      </c>
      <c r="J422" s="184" t="str">
        <f>VLOOKUP(F422,'Plantilla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22" s="184" t="str">
        <f>+'PAI 2025 GPS rempl2)'!J420</f>
        <v>N/A</v>
      </c>
      <c r="L422" s="184" t="str">
        <f>+'PAI 2025 GPS rempl2)'!K420</f>
        <v>Si</v>
      </c>
      <c r="M422" s="184" t="str">
        <f>+'PAI 2025 GPS rempl2)'!L420</f>
        <v>C-3503-0200-0009-40401c</v>
      </c>
      <c r="N422" s="184" t="str">
        <f>VLOOKUP(A422,'Plantilla publicacion'!$A$2:$E$491,5,0)</f>
        <v>Política Servicio al Ciudadano_DIMENSIÓN Gestión con Valores para Resultados</v>
      </c>
      <c r="O422" s="184" t="str">
        <f>IF(E422="Producto",VLOOKUP(F422,'Plantilla publicacion'!$A$3:$Q$490,16,0),"N/A")</f>
        <v>PND_8_Fortalecer las capacidades y conocimiento sobre derechos y deberes de las relaciones de consumo</v>
      </c>
      <c r="P422" s="184" t="str">
        <f>+'PAI 2025 GPS rempl2)'!O420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Q422" s="184">
        <f>+'PAI 2025 GPS rempl2)'!P420</f>
        <v>20</v>
      </c>
      <c r="R422" s="184">
        <f>+'PAI 2025 GPS rempl2)'!Q420</f>
        <v>100</v>
      </c>
      <c r="S422" s="184" t="str">
        <f>+'PAI 2025 GPS rempl2)'!R420</f>
        <v>Porcentual</v>
      </c>
      <c r="T422" s="184" t="str">
        <f>+'PAI 2025 GPS rempl2)'!S420</f>
        <v>% de avance ejecutado / 100% de meta % programada</v>
      </c>
      <c r="U422" s="185">
        <f>+'PAI 2025 GPS rempl2)'!T420</f>
        <v>45670</v>
      </c>
      <c r="V422" s="185">
        <f>+'PAI 2025 GPS rempl2)'!U420</f>
        <v>46022</v>
      </c>
      <c r="W422" s="184" t="str">
        <f>+'PAI 2025 GPS rempl2)'!V420</f>
        <v>3000-DESPACHO DEL SUPERINTENDENTE DELEGADO PARA LA PROTECCIÓN DEL CONSUMIDOR;
3003-GRUPO DE TRABAJO DE APOYO A LA RED NACIONAL DE PROTECCIÓN  AL CONSUMIDOR</v>
      </c>
    </row>
    <row r="423" spans="1:23 16384:16384" s="317" customFormat="1" ht="58.5" customHeight="1" x14ac:dyDescent="0.25">
      <c r="A423" s="196" t="s">
        <v>1272</v>
      </c>
      <c r="B423" s="314" t="str">
        <f>VLOOKUP(A423,'Dimensión 3-Gestión con Valor'!$B$10:$B$379,1,0)</f>
        <v>3003.1.1</v>
      </c>
      <c r="C423" s="315" t="str">
        <f>+'PAI 2025 GPS rempl2)'!B421</f>
        <v>3003-GRUPO DE TRABAJO DE APOYO A LA RED NACIONAL DE PROTECCIÓN  AL CONSUMIDOR</v>
      </c>
      <c r="D423" s="315">
        <f>+'PAI 2025 GPS rempl2)'!C421</f>
        <v>3</v>
      </c>
      <c r="E423" s="315" t="str">
        <f>+'PAI 2025 GPS rempl2)'!D421</f>
        <v>Actividad propia</v>
      </c>
      <c r="F423" s="315" t="str">
        <f>+'PAI 2025 GPS rempl2)'!E421</f>
        <v>3003.1.1</v>
      </c>
      <c r="G423" s="315" t="str">
        <f>+'PAI 2025 GPS rempl2)'!F421</f>
        <v>N/A</v>
      </c>
      <c r="H423" s="315">
        <f>VLOOKUP(A423,'Plantilla publicacion'!$A$3:$F$490,6,0)</f>
        <v>0</v>
      </c>
      <c r="I423" s="315">
        <f>VLOOKUP(F423,'Plantilla publicacion'!$A$3:$N$490,14,0)</f>
        <v>0</v>
      </c>
      <c r="J423" s="315">
        <f>VLOOKUP(F423,'Plantilla publicacion'!$A$3:$P$490,15,0)</f>
        <v>0</v>
      </c>
      <c r="K423" s="315" t="str">
        <f>+'PAI 2025 GPS rempl2)'!J421</f>
        <v>N/A</v>
      </c>
      <c r="L423" s="315" t="str">
        <f>+'PAI 2025 GPS rempl2)'!K421</f>
        <v>N/A</v>
      </c>
      <c r="M423" s="315" t="str">
        <f>+'PAI 2025 GPS rempl2)'!L421</f>
        <v>N/A</v>
      </c>
      <c r="N423" s="315" t="str">
        <f t="shared" ref="N423:N425" si="75">+N422</f>
        <v>Política Servicio al Ciudadano_DIMENSIÓN Gestión con Valores para Resultados</v>
      </c>
      <c r="O423" s="315" t="str">
        <f>IF(E423="Producto",VLOOKUP(F423,'Plantilla publicacion'!$A$3:$Q$490,16,0),"N/A")</f>
        <v>N/A</v>
      </c>
      <c r="P423" s="315" t="str">
        <f>+'PAI 2025 GPS rempl2)'!O421</f>
        <v>Definir el Plan de difusión (incluye actividades, responsables, fechas y las metas de atenciones, divulgaciones, capacitaciones, sensibilizaciones y campañas .) (Documento Plan de difusión)</v>
      </c>
      <c r="Q423" s="315">
        <f>+'PAI 2025 GPS rempl2)'!P421</f>
        <v>30</v>
      </c>
      <c r="R423" s="315">
        <f>+'PAI 2025 GPS rempl2)'!Q421</f>
        <v>1</v>
      </c>
      <c r="S423" s="315" t="str">
        <f>+'PAI 2025 GPS rempl2)'!R421</f>
        <v>Númerica</v>
      </c>
      <c r="T423" s="315" t="str">
        <f>+'PAI 2025 GPS rempl2)'!S421</f>
        <v># de Plan estratégico y cronograma realizado / 1 Plan estratégico y cronograma programado</v>
      </c>
      <c r="U423" s="316">
        <f>+'PAI 2025 GPS rempl2)'!T421</f>
        <v>45670</v>
      </c>
      <c r="V423" s="316">
        <f>+'PAI 2025 GPS rempl2)'!U421</f>
        <v>45691</v>
      </c>
      <c r="W423" s="315" t="str">
        <f>+'PAI 2025 GPS rempl2)'!V421</f>
        <v>3003-GRUPO DE TRABAJO DE APOYO A LA RED NACIONAL DE PROTECCIÓN  AL CONSUMIDOR</v>
      </c>
    </row>
    <row r="424" spans="1:23 16384:16384" s="317" customFormat="1" ht="58.5" customHeight="1" x14ac:dyDescent="0.25">
      <c r="A424" s="196" t="s">
        <v>1274</v>
      </c>
      <c r="B424" s="314" t="str">
        <f>VLOOKUP(A424,'Dimensión 3-Gestión con Valor'!$B$10:$B$379,1,0)</f>
        <v>3003.1.2</v>
      </c>
      <c r="C424" s="315" t="str">
        <f>+'PAI 2025 GPS rempl2)'!B422</f>
        <v>3003-GRUPO DE TRABAJO DE APOYO A LA RED NACIONAL DE PROTECCIÓN  AL CONSUMIDOR</v>
      </c>
      <c r="D424" s="315">
        <f>+'PAI 2025 GPS rempl2)'!C422</f>
        <v>3</v>
      </c>
      <c r="E424" s="315" t="str">
        <f>+'PAI 2025 GPS rempl2)'!D422</f>
        <v>Actividad sin participación</v>
      </c>
      <c r="F424" s="315" t="str">
        <f>+'PAI 2025 GPS rempl2)'!E422</f>
        <v>3003.1.2</v>
      </c>
      <c r="G424" s="315" t="str">
        <f>+'PAI 2025 GPS rempl2)'!F422</f>
        <v>N/A</v>
      </c>
      <c r="H424" s="315">
        <f>VLOOKUP(A424,'Plantilla publicacion'!$A$3:$F$490,6,0)</f>
        <v>0</v>
      </c>
      <c r="I424" s="315">
        <f>VLOOKUP(F424,'Plantilla publicacion'!$A$3:$N$490,14,0)</f>
        <v>0</v>
      </c>
      <c r="J424" s="315">
        <f>VLOOKUP(F424,'Plantilla publicacion'!$A$3:$P$490,15,0)</f>
        <v>0</v>
      </c>
      <c r="K424" s="315" t="str">
        <f>+'PAI 2025 GPS rempl2)'!J422</f>
        <v>N/A</v>
      </c>
      <c r="L424" s="315" t="str">
        <f>+'PAI 2025 GPS rempl2)'!K422</f>
        <v>N/A</v>
      </c>
      <c r="M424" s="315" t="str">
        <f>+'PAI 2025 GPS rempl2)'!L422</f>
        <v>N/A</v>
      </c>
      <c r="N424" s="315" t="str">
        <f t="shared" si="75"/>
        <v>Política Servicio al Ciudadano_DIMENSIÓN Gestión con Valores para Resultados</v>
      </c>
      <c r="O424" s="315" t="str">
        <f>IF(E424="Producto",VLOOKUP(F424,'Plantilla publicacion'!$A$3:$Q$490,16,0),"N/A")</f>
        <v>N/A</v>
      </c>
      <c r="P424" s="315" t="str">
        <f>+'PAI 2025 GPS rempl2)'!O422</f>
        <v>Aprobar el Plan de difusión (Plan Estratégico y Cronograma aprobado por el Coordinador de la RNPC Y/o otras áreas participantes de requerirse.)</v>
      </c>
      <c r="Q424" s="315">
        <f>+'PAI 2025 GPS rempl2)'!P422</f>
        <v>0</v>
      </c>
      <c r="R424" s="315">
        <f>+'PAI 2025 GPS rempl2)'!Q422</f>
        <v>1</v>
      </c>
      <c r="S424" s="315" t="str">
        <f>+'PAI 2025 GPS rempl2)'!R422</f>
        <v>Númerica</v>
      </c>
      <c r="T424" s="315" t="str">
        <f>+'PAI 2025 GPS rempl2)'!S422</f>
        <v># de Plan Estratégico y Cronograma de las actividades misionales de la RNPC, aprobado. / 1 Plan Estratégico y Cronograma de las actividades misionales de la RNPC, programado.</v>
      </c>
      <c r="U424" s="316">
        <f>+'PAI 2025 GPS rempl2)'!T422</f>
        <v>45691</v>
      </c>
      <c r="V424" s="316">
        <f>+'PAI 2025 GPS rempl2)'!U422</f>
        <v>45716</v>
      </c>
      <c r="W424" s="315" t="str">
        <f>+'PAI 2025 GPS rempl2)'!V422</f>
        <v>3000-DESPACHO DEL SUPERINTENDENTE DELEGADO PARA LA PROTECCIÓN DEL CONSUMIDOR</v>
      </c>
    </row>
    <row r="425" spans="1:23 16384:16384" s="317" customFormat="1" ht="58.5" customHeight="1" x14ac:dyDescent="0.25">
      <c r="A425" s="314" t="s">
        <v>1277</v>
      </c>
      <c r="B425" s="315" t="str">
        <f>VLOOKUP(A425,'Dimensión 3-Gestión con Valor'!$B$10:$B$379,1,0)</f>
        <v>3003.1.3</v>
      </c>
      <c r="C425" s="315" t="str">
        <f>+'PAI 2025 GPS rempl2)'!B423</f>
        <v>3003-GRUPO DE TRABAJO DE APOYO A LA RED NACIONAL DE PROTECCIÓN  AL CONSUMIDOR</v>
      </c>
      <c r="D425" s="315">
        <f>+'PAI 2025 GPS rempl2)'!C423</f>
        <v>3</v>
      </c>
      <c r="E425" s="315" t="str">
        <f>+'PAI 2025 GPS rempl2)'!D423</f>
        <v>Actividad propia</v>
      </c>
      <c r="F425" s="315" t="str">
        <f>+'PAI 2025 GPS rempl2)'!E423</f>
        <v>3003.1.3</v>
      </c>
      <c r="G425" s="315" t="str">
        <f>+'PAI 2025 GPS rempl2)'!F423</f>
        <v>N/A</v>
      </c>
      <c r="H425" s="315">
        <f>VLOOKUP(A425,'Plantilla publicacion'!$A$3:$F$490,6,0)</f>
        <v>0</v>
      </c>
      <c r="I425" s="315">
        <f>VLOOKUP(F425,'Plantilla publicacion'!$A$3:$N$490,14,0)</f>
        <v>0</v>
      </c>
      <c r="J425" s="315">
        <f>VLOOKUP(F425,'Plantilla publicacion'!$A$3:$P$490,15,0)</f>
        <v>0</v>
      </c>
      <c r="K425" s="315" t="str">
        <f>+'PAI 2025 GPS rempl2)'!J423</f>
        <v>N/A</v>
      </c>
      <c r="L425" s="315" t="str">
        <f>+'PAI 2025 GPS rempl2)'!K423</f>
        <v>N/A</v>
      </c>
      <c r="M425" s="315" t="str">
        <f>+'PAI 2025 GPS rempl2)'!L423</f>
        <v>N/A</v>
      </c>
      <c r="N425" s="315" t="str">
        <f t="shared" si="75"/>
        <v>Política Servicio al Ciudadano_DIMENSIÓN Gestión con Valores para Resultados</v>
      </c>
      <c r="O425" s="315" t="str">
        <f>IF(E425="Producto",VLOOKUP(F425,'Plantilla publicacion'!$A$3:$Q$490,16,0),"N/A")</f>
        <v>N/A</v>
      </c>
      <c r="P425" s="315" t="str">
        <f>+'PAI 2025 GPS rempl2)'!O423</f>
        <v>Ejecutar el Plan de difusión  (Seguimiento trimestral plan y evidencias de ejecución)</v>
      </c>
      <c r="Q425" s="315">
        <f>+'PAI 2025 GPS rempl2)'!P423</f>
        <v>70</v>
      </c>
      <c r="R425" s="315">
        <f>+'PAI 2025 GPS rempl2)'!Q423</f>
        <v>100</v>
      </c>
      <c r="S425" s="315" t="str">
        <f>+'PAI 2025 GPS rempl2)'!R423</f>
        <v>Porcentual</v>
      </c>
      <c r="T425" s="316" t="str">
        <f>+'PAI 2025 GPS rempl2)'!S423</f>
        <v>% de avance porcentual de las actividades programadas / 100% de Total porcentaje del plan a ejecutar</v>
      </c>
      <c r="U425" s="316">
        <f>+'PAI 2025 GPS rempl2)'!T423</f>
        <v>45691</v>
      </c>
      <c r="V425" s="315">
        <f>+'PAI 2025 GPS rempl2)'!U423</f>
        <v>46022</v>
      </c>
      <c r="W425" s="317" t="str">
        <f>+'PAI 2025 GPS rempl2)'!V423</f>
        <v>3003-GRUPO DE TRABAJO DE APOYO A LA RED NACIONAL DE PROTECCIÓN  AL CONSUMIDOR</v>
      </c>
      <c r="XFD425" s="314"/>
    </row>
    <row r="426" spans="1:23 16384:16384" ht="58.5" customHeight="1" x14ac:dyDescent="0.25">
      <c r="A426" s="196" t="s">
        <v>1278</v>
      </c>
      <c r="B426" s="186" t="str">
        <f>VLOOKUP(A426,'Dimensión 3-Gestión con Valor'!$B$10:$B$379,1,0)</f>
        <v>3003.2</v>
      </c>
      <c r="C426" s="184" t="str">
        <f>+'PAI 2025 GPS rempl2)'!B424</f>
        <v>3003-GRUPO DE TRABAJO DE APOYO A LA RED NACIONAL DE PROTECCIÓN  AL CONSUMIDOR</v>
      </c>
      <c r="D426" s="184">
        <f>+'PAI 2025 GPS rempl2)'!C424</f>
        <v>3</v>
      </c>
      <c r="E426" s="184" t="str">
        <f>+'PAI 2025 GPS rempl2)'!D424</f>
        <v>Producto</v>
      </c>
      <c r="F426" s="184" t="str">
        <f>+'PAI 2025 GPS rempl2)'!E424</f>
        <v>3003.2</v>
      </c>
      <c r="G426" s="184" t="str">
        <f>+'PAI 2025 GPS rempl2)'!F424</f>
        <v>Operativo</v>
      </c>
      <c r="H426" s="184" t="str">
        <f>VLOOKUP(A426,'Plantilla publicacion'!$A$3:$F$490,6,0)</f>
        <v>81-Mejorar la oportunidad en la atención de trámites y servicios.</v>
      </c>
      <c r="I426" s="184" t="str">
        <f>VLOOKUP(F426,'Plantilla publicacion'!$A$3:$N$490,14,0)</f>
        <v>138-Avance promedio de cumplimiento de productos asociados a mejorar la oportunidad en la atención de trámites y servicios.</v>
      </c>
      <c r="J426" s="184" t="str">
        <f>VLOOKUP(F426,'Plantilla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26" s="184" t="str">
        <f>+'PAI 2025 GPS rempl2)'!J424</f>
        <v>N/A</v>
      </c>
      <c r="L426" s="184" t="str">
        <f>+'PAI 2025 GPS rempl2)'!K424</f>
        <v>No</v>
      </c>
      <c r="M426" s="184" t="str">
        <f>+'PAI 2025 GPS rempl2)'!L424</f>
        <v>C-3503-0200-0009-40401c</v>
      </c>
      <c r="N426" s="184" t="str">
        <f>VLOOKUP(A426,'Plantilla publicacion'!$A$2:$E$491,5,0)</f>
        <v>Política Servicio al Ciudadano_DIMENSIÓN Gestión con Valores para Resultados</v>
      </c>
      <c r="O426" s="184">
        <f>IF(E426="Producto",VLOOKUP(F426,'Plantilla publicacion'!$A$3:$Q$490,16,0),"N/A")</f>
        <v>0</v>
      </c>
      <c r="P426" s="184" t="str">
        <f>+'PAI 2025 GPS rempl2)'!O424</f>
        <v>Arreglos Directos desarrollados a través de las atenciones de las Casas y Rutas del Consumidor, realizados. (Informe final)</v>
      </c>
      <c r="Q426" s="184">
        <f>+'PAI 2025 GPS rempl2)'!P424</f>
        <v>10</v>
      </c>
      <c r="R426" s="184">
        <f>+'PAI 2025 GPS rempl2)'!Q424</f>
        <v>40</v>
      </c>
      <c r="S426" s="184" t="str">
        <f>+'PAI 2025 GPS rempl2)'!R424</f>
        <v>Porcentual</v>
      </c>
      <c r="T426" s="184" t="str">
        <f>+'PAI 2025 GPS rempl2)'!S424</f>
        <v>% de encuentros realizados / 40% de invitaciones enviadas</v>
      </c>
      <c r="U426" s="185">
        <f>+'PAI 2025 GPS rempl2)'!T424</f>
        <v>45691</v>
      </c>
      <c r="V426" s="185">
        <f>+'PAI 2025 GPS rempl2)'!U424</f>
        <v>46022</v>
      </c>
      <c r="W426" s="184" t="str">
        <f>+'PAI 2025 GPS rempl2)'!V424</f>
        <v>3003-GRUPO DE TRABAJO DE APOYO A LA RED NACIONAL DE PROTECCIÓN  AL CONSUMIDOR</v>
      </c>
    </row>
    <row r="427" spans="1:23 16384:16384" s="317" customFormat="1" ht="58.5" customHeight="1" x14ac:dyDescent="0.25">
      <c r="A427" s="196" t="s">
        <v>1280</v>
      </c>
      <c r="B427" s="314" t="str">
        <f>VLOOKUP(A427,'Dimensión 3-Gestión con Valor'!$B$10:$B$379,1,0)</f>
        <v>3003.2.1</v>
      </c>
      <c r="C427" s="315" t="str">
        <f>+'PAI 2025 GPS rempl2)'!B425</f>
        <v>3003-GRUPO DE TRABAJO DE APOYO A LA RED NACIONAL DE PROTECCIÓN  AL CONSUMIDOR</v>
      </c>
      <c r="D427" s="315">
        <f>+'PAI 2025 GPS rempl2)'!C425</f>
        <v>3</v>
      </c>
      <c r="E427" s="315" t="str">
        <f>+'PAI 2025 GPS rempl2)'!D425</f>
        <v>Actividad propia</v>
      </c>
      <c r="F427" s="315" t="str">
        <f>+'PAI 2025 GPS rempl2)'!E425</f>
        <v>3003.2.1</v>
      </c>
      <c r="G427" s="315" t="str">
        <f>+'PAI 2025 GPS rempl2)'!F425</f>
        <v>N/A</v>
      </c>
      <c r="H427" s="315">
        <f>VLOOKUP(A427,'Plantilla publicacion'!$A$3:$F$490,6,0)</f>
        <v>0</v>
      </c>
      <c r="I427" s="315">
        <f>VLOOKUP(F427,'Plantilla publicacion'!$A$3:$N$490,14,0)</f>
        <v>0</v>
      </c>
      <c r="J427" s="315">
        <f>VLOOKUP(F427,'Plantilla publicacion'!$A$3:$P$490,15,0)</f>
        <v>0</v>
      </c>
      <c r="K427" s="315" t="str">
        <f>+'PAI 2025 GPS rempl2)'!J425</f>
        <v>N/A</v>
      </c>
      <c r="L427" s="315" t="str">
        <f>+'PAI 2025 GPS rempl2)'!K425</f>
        <v>N/A</v>
      </c>
      <c r="M427" s="315" t="str">
        <f>+'PAI 2025 GPS rempl2)'!L425</f>
        <v>N/A</v>
      </c>
      <c r="N427" s="315" t="str">
        <f t="shared" ref="N427:N429" si="76">+N426</f>
        <v>Política Servicio al Ciudadano_DIMENSIÓN Gestión con Valores para Resultados</v>
      </c>
      <c r="O427" s="315" t="str">
        <f>IF(E427="Producto",VLOOKUP(F427,'Plantilla publicacion'!$A$3:$Q$490,16,0),"N/A")</f>
        <v>N/A</v>
      </c>
      <c r="P427" s="315" t="str">
        <f>+'PAI 2025 GPS rempl2)'!O425</f>
        <v>Realizar invitaciones de servicio arreglo directo (Informe trimestral acumulado) (Informe elaborado de las invitaciones servicio arreglo directo)</v>
      </c>
      <c r="Q427" s="315">
        <f>+'PAI 2025 GPS rempl2)'!P425</f>
        <v>30</v>
      </c>
      <c r="R427" s="315">
        <f>+'PAI 2025 GPS rempl2)'!Q425</f>
        <v>4000</v>
      </c>
      <c r="S427" s="315" t="str">
        <f>+'PAI 2025 GPS rempl2)'!R425</f>
        <v>Númerica</v>
      </c>
      <c r="T427" s="315" t="str">
        <f>+'PAI 2025 GPS rempl2)'!S425</f>
        <v># de invitaciones realizadas / 4000 invitaciones programadas</v>
      </c>
      <c r="U427" s="316">
        <f>+'PAI 2025 GPS rempl2)'!T425</f>
        <v>45691</v>
      </c>
      <c r="V427" s="316">
        <f>+'PAI 2025 GPS rempl2)'!U425</f>
        <v>46022</v>
      </c>
      <c r="W427" s="315" t="str">
        <f>+'PAI 2025 GPS rempl2)'!V425</f>
        <v>3003-GRUPO DE TRABAJO DE APOYO A LA RED NACIONAL DE PROTECCIÓN  AL CONSUMIDOR</v>
      </c>
    </row>
    <row r="428" spans="1:23 16384:16384" s="317" customFormat="1" ht="58.5" customHeight="1" x14ac:dyDescent="0.25">
      <c r="A428" s="196" t="s">
        <v>1282</v>
      </c>
      <c r="B428" s="314" t="str">
        <f>VLOOKUP(A428,'Dimensión 3-Gestión con Valor'!$B$10:$B$379,1,0)</f>
        <v>3003.2.2</v>
      </c>
      <c r="C428" s="315" t="str">
        <f>+'PAI 2025 GPS rempl2)'!B426</f>
        <v>3003-GRUPO DE TRABAJO DE APOYO A LA RED NACIONAL DE PROTECCIÓN  AL CONSUMIDOR</v>
      </c>
      <c r="D428" s="315">
        <f>+'PAI 2025 GPS rempl2)'!C426</f>
        <v>3</v>
      </c>
      <c r="E428" s="315" t="str">
        <f>+'PAI 2025 GPS rempl2)'!D426</f>
        <v>Actividad propia</v>
      </c>
      <c r="F428" s="315" t="str">
        <f>+'PAI 2025 GPS rempl2)'!E426</f>
        <v>3003.2.2</v>
      </c>
      <c r="G428" s="315" t="str">
        <f>+'PAI 2025 GPS rempl2)'!F426</f>
        <v>N/A</v>
      </c>
      <c r="H428" s="315">
        <f>VLOOKUP(A428,'Plantilla publicacion'!$A$3:$F$490,6,0)</f>
        <v>0</v>
      </c>
      <c r="I428" s="315">
        <f>VLOOKUP(F428,'Plantilla publicacion'!$A$3:$N$490,14,0)</f>
        <v>0</v>
      </c>
      <c r="J428" s="315">
        <f>VLOOKUP(F428,'Plantilla publicacion'!$A$3:$P$490,15,0)</f>
        <v>0</v>
      </c>
      <c r="K428" s="315" t="str">
        <f>+'PAI 2025 GPS rempl2)'!J426</f>
        <v>N/A</v>
      </c>
      <c r="L428" s="315" t="str">
        <f>+'PAI 2025 GPS rempl2)'!K426</f>
        <v>N/A</v>
      </c>
      <c r="M428" s="315" t="str">
        <f>+'PAI 2025 GPS rempl2)'!L426</f>
        <v>N/A</v>
      </c>
      <c r="N428" s="315" t="str">
        <f t="shared" si="76"/>
        <v>Política Servicio al Ciudadano_DIMENSIÓN Gestión con Valores para Resultados</v>
      </c>
      <c r="O428" s="315" t="str">
        <f>IF(E428="Producto",VLOOKUP(F428,'Plantilla publicacion'!$A$3:$Q$490,16,0),"N/A")</f>
        <v>N/A</v>
      </c>
      <c r="P428" s="315" t="str">
        <f>+'PAI 2025 GPS rempl2)'!O426</f>
        <v>Realizar Jornada Nacional de las soluciones en materia de protección al consumidor  (Informe jornada Nacional de las soluciones en materia de protección al consumidor)</v>
      </c>
      <c r="Q428" s="315">
        <f>+'PAI 2025 GPS rempl2)'!P426</f>
        <v>30</v>
      </c>
      <c r="R428" s="315">
        <f>+'PAI 2025 GPS rempl2)'!Q426</f>
        <v>4</v>
      </c>
      <c r="S428" s="315" t="str">
        <f>+'PAI 2025 GPS rempl2)'!R426</f>
        <v>Númerica</v>
      </c>
      <c r="T428" s="315" t="str">
        <f>+'PAI 2025 GPS rempl2)'!S426</f>
        <v># de jornadas realizadas / 4 jornadas programadas</v>
      </c>
      <c r="U428" s="316">
        <f>+'PAI 2025 GPS rempl2)'!T426</f>
        <v>45691</v>
      </c>
      <c r="V428" s="316">
        <f>+'PAI 2025 GPS rempl2)'!U426</f>
        <v>46022</v>
      </c>
      <c r="W428" s="315" t="str">
        <f>+'PAI 2025 GPS rempl2)'!V426</f>
        <v>3003-GRUPO DE TRABAJO DE APOYO A LA RED NACIONAL DE PROTECCIÓN  AL CONSUMIDOR</v>
      </c>
    </row>
    <row r="429" spans="1:23 16384:16384" s="317" customFormat="1" ht="58.5" customHeight="1" x14ac:dyDescent="0.25">
      <c r="A429" s="314" t="s">
        <v>1284</v>
      </c>
      <c r="B429" s="315" t="str">
        <f>VLOOKUP(A429,'Dimensión 3-Gestión con Valor'!$B$10:$B$379,1,0)</f>
        <v>3003.2.3</v>
      </c>
      <c r="C429" s="315" t="str">
        <f>+'PAI 2025 GPS rempl2)'!B427</f>
        <v>3003-GRUPO DE TRABAJO DE APOYO A LA RED NACIONAL DE PROTECCIÓN  AL CONSUMIDOR</v>
      </c>
      <c r="D429" s="315">
        <f>+'PAI 2025 GPS rempl2)'!C427</f>
        <v>3</v>
      </c>
      <c r="E429" s="315" t="str">
        <f>+'PAI 2025 GPS rempl2)'!D427</f>
        <v>Actividad propia</v>
      </c>
      <c r="F429" s="315" t="str">
        <f>+'PAI 2025 GPS rempl2)'!E427</f>
        <v>3003.2.3</v>
      </c>
      <c r="G429" s="315" t="str">
        <f>+'PAI 2025 GPS rempl2)'!F427</f>
        <v>N/A</v>
      </c>
      <c r="H429" s="315">
        <f>VLOOKUP(A429,'Plantilla publicacion'!$A$3:$F$490,6,0)</f>
        <v>0</v>
      </c>
      <c r="I429" s="315">
        <f>VLOOKUP(F429,'Plantilla publicacion'!$A$3:$N$490,14,0)</f>
        <v>0</v>
      </c>
      <c r="J429" s="315">
        <f>VLOOKUP(F429,'Plantilla publicacion'!$A$3:$P$490,15,0)</f>
        <v>0</v>
      </c>
      <c r="K429" s="315" t="str">
        <f>+'PAI 2025 GPS rempl2)'!J427</f>
        <v>N/A</v>
      </c>
      <c r="L429" s="315" t="str">
        <f>+'PAI 2025 GPS rempl2)'!K427</f>
        <v>N/A</v>
      </c>
      <c r="M429" s="315" t="str">
        <f>+'PAI 2025 GPS rempl2)'!L427</f>
        <v>N/A</v>
      </c>
      <c r="N429" s="315" t="str">
        <f t="shared" si="76"/>
        <v>Política Servicio al Ciudadano_DIMENSIÓN Gestión con Valores para Resultados</v>
      </c>
      <c r="O429" s="315" t="str">
        <f>IF(E429="Producto",VLOOKUP(F429,'Plantilla publicacion'!$A$3:$Q$490,16,0),"N/A")</f>
        <v>N/A</v>
      </c>
      <c r="P429" s="315" t="str">
        <f>+'PAI 2025 GPS rempl2)'!O427</f>
        <v>Realizar encuentros de arreglo directo (Informe arreglos directos realizados)</v>
      </c>
      <c r="Q429" s="315">
        <f>+'PAI 2025 GPS rempl2)'!P427</f>
        <v>40</v>
      </c>
      <c r="R429" s="315">
        <f>+'PAI 2025 GPS rempl2)'!Q427</f>
        <v>1600</v>
      </c>
      <c r="S429" s="315" t="str">
        <f>+'PAI 2025 GPS rempl2)'!R427</f>
        <v>Númerica</v>
      </c>
      <c r="T429" s="316" t="str">
        <f>+'PAI 2025 GPS rempl2)'!S427</f>
        <v># de Encuentros de arreglos directos realizados / 1600 Encuentros de arreglos directos programados</v>
      </c>
      <c r="U429" s="316">
        <f>+'PAI 2025 GPS rempl2)'!T427</f>
        <v>45691</v>
      </c>
      <c r="V429" s="315">
        <f>+'PAI 2025 GPS rempl2)'!U427</f>
        <v>46022</v>
      </c>
      <c r="W429" s="317" t="str">
        <f>+'PAI 2025 GPS rempl2)'!V427</f>
        <v>3003-GRUPO DE TRABAJO DE APOYO A LA RED NACIONAL DE PROTECCIÓN  AL CONSUMIDOR</v>
      </c>
      <c r="XFD429" s="314"/>
    </row>
    <row r="430" spans="1:23 16384:16384" ht="58.5" customHeight="1" x14ac:dyDescent="0.25">
      <c r="A430" s="196" t="s">
        <v>1285</v>
      </c>
      <c r="B430" s="186" t="str">
        <f>VLOOKUP(A430,'Dimensión 3-Gestión con Valor'!$B$10:$B$379,1,0)</f>
        <v>3003.3</v>
      </c>
      <c r="C430" s="184" t="str">
        <f>+'PAI 2025 GPS rempl2)'!B428</f>
        <v>3003-GRUPO DE TRABAJO DE APOYO A LA RED NACIONAL DE PROTECCIÓN  AL CONSUMIDOR</v>
      </c>
      <c r="D430" s="184">
        <f>+'PAI 2025 GPS rempl2)'!C428</f>
        <v>3</v>
      </c>
      <c r="E430" s="184" t="str">
        <f>+'PAI 2025 GPS rempl2)'!D428</f>
        <v>Producto</v>
      </c>
      <c r="F430" s="184" t="str">
        <f>+'PAI 2025 GPS rempl2)'!E428</f>
        <v>3003.3</v>
      </c>
      <c r="G430" s="184" t="str">
        <f>+'PAI 2025 GPS rempl2)'!F428</f>
        <v>Innovador</v>
      </c>
      <c r="H430" s="184" t="str">
        <f>VLOOKUP(A430,'Plantilla publicacion'!$A$3:$F$490,6,0)</f>
        <v>59-Generar sinergias con agentes nacionales e internacionales que permitan potenciar las capacidades de la SIC.</v>
      </c>
      <c r="I430" s="184" t="str">
        <f>VLOOKUP(F430,'Plantilla publicacion'!$A$3:$N$490,14,0)</f>
        <v>105-Cumplimiento de productos del PAI asociados a Generar sinergias con agentes nacionales e internacionales que permitan potenciar las capacidades de la SIC.</v>
      </c>
      <c r="J430" s="184" t="str">
        <f>VLOOKUP(F430,'Plantilla publicacion'!$A$3:$P$490,15,0)</f>
        <v>63 - 1-Generación de oportunidades de cooperación y fortalecimiento de existentes con grupos de interés y de valor.-5-Direccionamiento de la oferta institucional con productos y/o servicios con enfoque preventivo, diferencial y territorial.</v>
      </c>
      <c r="K430" s="184" t="str">
        <f>+'PAI 2025 GPS rempl2)'!J428</f>
        <v>N/A</v>
      </c>
      <c r="L430" s="184" t="str">
        <f>+'PAI 2025 GPS rempl2)'!K428</f>
        <v>No</v>
      </c>
      <c r="M430" s="184" t="str">
        <f>+'PAI 2025 GPS rempl2)'!L428</f>
        <v>C-3503-0200-0009-40401c</v>
      </c>
      <c r="N430" s="184" t="str">
        <f>VLOOKUP(A430,'Plantilla publicacion'!$A$2:$E$491,5,0)</f>
        <v>Política Participación Ciudadana en la Gestión Pública _DIMENSIÓN Gestión con Valores para Resultados</v>
      </c>
      <c r="O430" s="184" t="str">
        <f>IF(E430="Producto",VLOOKUP(F430,'Plantilla publicacion'!$A$3:$Q$490,16,0),"N/A")</f>
        <v>PND_8_Fortalecer las capacidades y conocimiento sobre derechos y deberes de las relaciones de consumo / PND_10_Fortalecer las actividades de inspección vigilancia y control</v>
      </c>
      <c r="P430" s="184" t="str">
        <f>+'PAI 2025 GPS rempl2)'!O428</f>
        <v>Alcaldías en sus facultades administrativas y de metrología legal frente a la protección al consumidor en el territorio nacional, capacitadas (Informe final)</v>
      </c>
      <c r="Q430" s="184">
        <f>+'PAI 2025 GPS rempl2)'!P428</f>
        <v>20</v>
      </c>
      <c r="R430" s="184">
        <f>+'PAI 2025 GPS rempl2)'!Q428</f>
        <v>440</v>
      </c>
      <c r="S430" s="184" t="str">
        <f>+'PAI 2025 GPS rempl2)'!R428</f>
        <v>Númerica</v>
      </c>
      <c r="T430" s="184" t="str">
        <f>+'PAI 2025 GPS rempl2)'!S428</f>
        <v># de alcaldías en materia de protección al consumidor capacitadas(fortalecidas) / 440 alcaldías programadas para capacitar en el 2025 (40total de alcaldías)</v>
      </c>
      <c r="U430" s="185">
        <f>+'PAI 2025 GPS rempl2)'!T428</f>
        <v>45691</v>
      </c>
      <c r="V430" s="185">
        <f>+'PAI 2025 GPS rempl2)'!U428</f>
        <v>46022</v>
      </c>
      <c r="W430" s="184" t="str">
        <f>+'PAI 2025 GPS rempl2)'!V428</f>
        <v>3003-GRUPO DE TRABAJO DE APOYO A LA RED NACIONAL DE PROTECCIÓN  AL CONSUMIDOR</v>
      </c>
    </row>
    <row r="431" spans="1:23 16384:16384" s="317" customFormat="1" ht="58.5" customHeight="1" x14ac:dyDescent="0.25">
      <c r="A431" s="196" t="s">
        <v>1287</v>
      </c>
      <c r="B431" s="314" t="str">
        <f>VLOOKUP(A431,'Dimensión 3-Gestión con Valor'!$B$10:$B$379,1,0)</f>
        <v>3003.3.1</v>
      </c>
      <c r="C431" s="315" t="str">
        <f>+'PAI 2025 GPS rempl2)'!B429</f>
        <v>3003-GRUPO DE TRABAJO DE APOYO A LA RED NACIONAL DE PROTECCIÓN  AL CONSUMIDOR</v>
      </c>
      <c r="D431" s="315">
        <f>+'PAI 2025 GPS rempl2)'!C429</f>
        <v>3</v>
      </c>
      <c r="E431" s="315" t="str">
        <f>+'PAI 2025 GPS rempl2)'!D429</f>
        <v>Actividad propia</v>
      </c>
      <c r="F431" s="315" t="str">
        <f>+'PAI 2025 GPS rempl2)'!E429</f>
        <v>3003.3.1</v>
      </c>
      <c r="G431" s="315" t="str">
        <f>+'PAI 2025 GPS rempl2)'!F429</f>
        <v>N/A</v>
      </c>
      <c r="H431" s="315">
        <f>VLOOKUP(A431,'Plantilla publicacion'!$A$3:$F$490,6,0)</f>
        <v>0</v>
      </c>
      <c r="I431" s="315">
        <f>VLOOKUP(F431,'Plantilla publicacion'!$A$3:$N$490,14,0)</f>
        <v>0</v>
      </c>
      <c r="J431" s="315">
        <f>VLOOKUP(F431,'Plantilla publicacion'!$A$3:$P$490,15,0)</f>
        <v>0</v>
      </c>
      <c r="K431" s="315" t="str">
        <f>+'PAI 2025 GPS rempl2)'!J429</f>
        <v>N/A</v>
      </c>
      <c r="L431" s="315" t="str">
        <f>+'PAI 2025 GPS rempl2)'!K429</f>
        <v>N/A</v>
      </c>
      <c r="M431" s="315" t="str">
        <f>+'PAI 2025 GPS rempl2)'!L429</f>
        <v>N/A</v>
      </c>
      <c r="N431" s="315" t="str">
        <f t="shared" ref="N431:N432" si="77">+N430</f>
        <v>Política Participación Ciudadana en la Gestión Pública _DIMENSIÓN Gestión con Valores para Resultados</v>
      </c>
      <c r="O431" s="315" t="str">
        <f>IF(E431="Producto",VLOOKUP(F431,'Plantilla publicacion'!$A$3:$Q$490,16,0),"N/A")</f>
        <v>N/A</v>
      </c>
      <c r="P431" s="315" t="str">
        <f>+'PAI 2025 GPS rempl2)'!O429</f>
        <v>Aprobar por parte del coordinador de la RED el cronograma de intervención de alcaldías (Cronograma de intervención de alcaldías aprobado por parte del coordinador de la RED)</v>
      </c>
      <c r="Q431" s="315">
        <f>+'PAI 2025 GPS rempl2)'!P429</f>
        <v>20</v>
      </c>
      <c r="R431" s="315">
        <f>+'PAI 2025 GPS rempl2)'!Q429</f>
        <v>1</v>
      </c>
      <c r="S431" s="315" t="str">
        <f>+'PAI 2025 GPS rempl2)'!R429</f>
        <v>Númerica</v>
      </c>
      <c r="T431" s="315" t="str">
        <f>+'PAI 2025 GPS rempl2)'!S429</f>
        <v># de cronogramas aprobado / 1 cronogramas programado</v>
      </c>
      <c r="U431" s="316">
        <f>+'PAI 2025 GPS rempl2)'!T429</f>
        <v>45691</v>
      </c>
      <c r="V431" s="316">
        <f>+'PAI 2025 GPS rempl2)'!U429</f>
        <v>45716</v>
      </c>
      <c r="W431" s="315" t="str">
        <f>+'PAI 2025 GPS rempl2)'!V429</f>
        <v>3003-GRUPO DE TRABAJO DE APOYO A LA RED NACIONAL DE PROTECCIÓN  AL CONSUMIDOR</v>
      </c>
    </row>
    <row r="432" spans="1:23 16384:16384" s="317" customFormat="1" ht="58.5" customHeight="1" x14ac:dyDescent="0.25">
      <c r="A432" s="196" t="s">
        <v>1289</v>
      </c>
      <c r="B432" s="314" t="str">
        <f>VLOOKUP(A432,'Dimensión 3-Gestión con Valor'!$B$10:$B$379,1,0)</f>
        <v>3003.3.2</v>
      </c>
      <c r="C432" s="315" t="str">
        <f>+'PAI 2025 GPS rempl2)'!B430</f>
        <v>3003-GRUPO DE TRABAJO DE APOYO A LA RED NACIONAL DE PROTECCIÓN  AL CONSUMIDOR</v>
      </c>
      <c r="D432" s="315">
        <f>+'PAI 2025 GPS rempl2)'!C430</f>
        <v>3</v>
      </c>
      <c r="E432" s="315" t="str">
        <f>+'PAI 2025 GPS rempl2)'!D430</f>
        <v>Actividad propia</v>
      </c>
      <c r="F432" s="315" t="str">
        <f>+'PAI 2025 GPS rempl2)'!E430</f>
        <v>3003.3.2</v>
      </c>
      <c r="G432" s="315" t="str">
        <f>+'PAI 2025 GPS rempl2)'!F430</f>
        <v>N/A</v>
      </c>
      <c r="H432" s="315">
        <f>VLOOKUP(A432,'Plantilla publicacion'!$A$3:$F$490,6,0)</f>
        <v>0</v>
      </c>
      <c r="I432" s="315">
        <f>VLOOKUP(F432,'Plantilla publicacion'!$A$3:$N$490,14,0)</f>
        <v>0</v>
      </c>
      <c r="J432" s="315">
        <f>VLOOKUP(F432,'Plantilla publicacion'!$A$3:$P$490,15,0)</f>
        <v>0</v>
      </c>
      <c r="K432" s="315" t="str">
        <f>+'PAI 2025 GPS rempl2)'!J430</f>
        <v>N/A</v>
      </c>
      <c r="L432" s="315" t="str">
        <f>+'PAI 2025 GPS rempl2)'!K430</f>
        <v>N/A</v>
      </c>
      <c r="M432" s="315" t="str">
        <f>+'PAI 2025 GPS rempl2)'!L430</f>
        <v>N/A</v>
      </c>
      <c r="N432" s="315" t="str">
        <f t="shared" si="77"/>
        <v>Política Participación Ciudadana en la Gestión Pública _DIMENSIÓN Gestión con Valores para Resultados</v>
      </c>
      <c r="O432" s="315" t="str">
        <f>IF(E432="Producto",VLOOKUP(F432,'Plantilla publicacion'!$A$3:$Q$490,16,0),"N/A")</f>
        <v>N/A</v>
      </c>
      <c r="P432" s="315" t="str">
        <f>+'PAI 2025 GPS rempl2)'!O430</f>
        <v>Capacitar en materia de protección al consumidor a las alcaldías municipales (Informe trimestral de seguimiento y Listados de Asistencia/registros fotográficos/capturas de pantallas)</v>
      </c>
      <c r="Q432" s="315">
        <f>+'PAI 2025 GPS rempl2)'!P430</f>
        <v>80</v>
      </c>
      <c r="R432" s="315">
        <f>+'PAI 2025 GPS rempl2)'!Q430</f>
        <v>440</v>
      </c>
      <c r="S432" s="315" t="str">
        <f>+'PAI 2025 GPS rempl2)'!R430</f>
        <v>Númerica</v>
      </c>
      <c r="T432" s="315" t="str">
        <f>+'PAI 2025 GPS rempl2)'!S430</f>
        <v># de alcaldías capacitadas / 440 alcaldías programadas</v>
      </c>
      <c r="U432" s="316">
        <f>+'PAI 2025 GPS rempl2)'!T430</f>
        <v>45691</v>
      </c>
      <c r="V432" s="316">
        <f>+'PAI 2025 GPS rempl2)'!U430</f>
        <v>46022</v>
      </c>
      <c r="W432" s="315" t="str">
        <f>+'PAI 2025 GPS rempl2)'!V430</f>
        <v>3003-GRUPO DE TRABAJO DE APOYO A LA RED NACIONAL DE PROTECCIÓN  AL CONSUMIDOR</v>
      </c>
    </row>
    <row r="433" spans="1:23 16384:16384" ht="58.5" customHeight="1" x14ac:dyDescent="0.25">
      <c r="A433" s="196" t="s">
        <v>1291</v>
      </c>
      <c r="B433" s="186" t="str">
        <f>VLOOKUP(A433,'Dimensión 3-Gestión con Valor'!$B$10:$B$379,1,0)</f>
        <v>3003.4</v>
      </c>
      <c r="C433" s="184" t="str">
        <f>+'PAI 2025 GPS rempl2)'!B431</f>
        <v>3003-GRUPO DE TRABAJO DE APOYO A LA RED NACIONAL DE PROTECCIÓN  AL CONSUMIDOR</v>
      </c>
      <c r="D433" s="184">
        <f>+'PAI 2025 GPS rempl2)'!C431</f>
        <v>3</v>
      </c>
      <c r="E433" s="184" t="str">
        <f>+'PAI 2025 GPS rempl2)'!D431</f>
        <v>Producto</v>
      </c>
      <c r="F433" s="184" t="str">
        <f>+'PAI 2025 GPS rempl2)'!E431</f>
        <v>3003.4</v>
      </c>
      <c r="G433" s="184" t="str">
        <f>+'PAI 2025 GPS rempl2)'!F431</f>
        <v>Operativo</v>
      </c>
      <c r="H433" s="184" t="str">
        <f>VLOOKUP(A433,'Plantilla publicacion'!$A$3:$F$490,6,0)</f>
        <v>59-Generar sinergias con agentes nacionales e internacionales que permitan potenciar las capacidades de la SIC.</v>
      </c>
      <c r="I433" s="184" t="str">
        <f>VLOOKUP(F433,'Plantilla publicacion'!$A$3:$N$490,14,0)</f>
        <v>105-Cumplimiento de productos del PAI asociados a Generar sinergias con agentes nacionales e internacionales que permitan potenciar las capacidades de la SIC.</v>
      </c>
      <c r="J433" s="184" t="str">
        <f>VLOOKUP(F433,'Plantilla publicacion'!$A$3:$P$490,15,0)</f>
        <v>63 - 1-Generación de oportunidades de cooperación y fortalecimiento de existentes con grupos de interés y de valor.-5-Direccionamiento de la oferta institucional con productos y/o servicios con enfoque preventivo, diferencial y territorial.</v>
      </c>
      <c r="K433" s="184" t="str">
        <f>+'PAI 2025 GPS rempl2)'!J431</f>
        <v>N/A</v>
      </c>
      <c r="L433" s="184" t="str">
        <f>+'PAI 2025 GPS rempl2)'!K431</f>
        <v>Si</v>
      </c>
      <c r="M433" s="184" t="str">
        <f>+'PAI 2025 GPS rempl2)'!L431</f>
        <v>C-3503-0200-0009-40401c</v>
      </c>
      <c r="N433" s="184" t="str">
        <f>VLOOKUP(A433,'Plantilla publicacion'!$A$2:$E$491,5,0)</f>
        <v>Política Servicio al Ciudadano_DIMENSIÓN Gestión con Valores para Resultados</v>
      </c>
      <c r="O433" s="184" t="str">
        <f>IF(E433="Producto",VLOOKUP(F433,'Plantilla publicacion'!$A$3:$Q$490,16,0),"N/A")</f>
        <v xml:space="preserve">PND_8_Fortalecer las capacidades y conocimiento sobre derechos y deberes de las relaciones de consumo </v>
      </c>
      <c r="P433" s="184" t="str">
        <f>+'PAI 2025 GPS rempl2)'!O431</f>
        <v>Cobertura departamental de la Red Nacional de Protección al Consumidor, a través de las Casas de Consumidor de Bienes y Servicios, ampliada (Informe final)</v>
      </c>
      <c r="Q433" s="184">
        <f>+'PAI 2025 GPS rempl2)'!P431</f>
        <v>15</v>
      </c>
      <c r="R433" s="184">
        <f>+'PAI 2025 GPS rempl2)'!Q431</f>
        <v>5</v>
      </c>
      <c r="S433" s="184" t="str">
        <f>+'PAI 2025 GPS rempl2)'!R431</f>
        <v>Númerica</v>
      </c>
      <c r="T433" s="184" t="str">
        <f>+'PAI 2025 GPS rempl2)'!S431</f>
        <v># de casas abiertas en departamentos  generando presencia de la Red Nacional de Protección del Consumidor / 5 casas programadas</v>
      </c>
      <c r="U433" s="185">
        <f>+'PAI 2025 GPS rempl2)'!T431</f>
        <v>45691</v>
      </c>
      <c r="V433" s="185">
        <f>+'PAI 2025 GPS rempl2)'!U431</f>
        <v>46010</v>
      </c>
      <c r="W433" s="184" t="str">
        <f>+'PAI 2025 GPS rempl2)'!V431</f>
        <v>142-GRUPO DE TRABAJO DE SERVICIOS ADMINISTRATIVOS Y RECURSOS FÍSICOS;
3003-GRUPO DE TRABAJO DE APOYO A LA RED NACIONAL DE PROTECCIÓN  AL CONSUMIDOR;
73-GRUPO DE TRABAJO DE COMUNICACION</v>
      </c>
    </row>
    <row r="434" spans="1:23 16384:16384" s="317" customFormat="1" ht="58.5" customHeight="1" x14ac:dyDescent="0.25">
      <c r="A434" s="314" t="s">
        <v>1293</v>
      </c>
      <c r="B434" s="315" t="str">
        <f>VLOOKUP(A434,'Dimensión 3-Gestión con Valor'!$B$10:$B$379,1,0)</f>
        <v>3003.4.1</v>
      </c>
      <c r="C434" s="315" t="str">
        <f>+'PAI 2025 GPS rempl2)'!B432</f>
        <v>3003-GRUPO DE TRABAJO DE APOYO A LA RED NACIONAL DE PROTECCIÓN  AL CONSUMIDOR</v>
      </c>
      <c r="D434" s="315">
        <f>+'PAI 2025 GPS rempl2)'!C432</f>
        <v>3</v>
      </c>
      <c r="E434" s="315" t="str">
        <f>+'PAI 2025 GPS rempl2)'!D432</f>
        <v>Actividad propia</v>
      </c>
      <c r="F434" s="315" t="str">
        <f>+'PAI 2025 GPS rempl2)'!E432</f>
        <v>3003.4.1</v>
      </c>
      <c r="G434" s="315" t="str">
        <f>+'PAI 2025 GPS rempl2)'!F432</f>
        <v>N/A</v>
      </c>
      <c r="H434" s="315">
        <f>VLOOKUP(A434,'Plantilla publicacion'!$A$3:$F$490,6,0)</f>
        <v>0</v>
      </c>
      <c r="I434" s="315">
        <f>VLOOKUP(F434,'Plantilla publicacion'!$A$3:$N$490,14,0)</f>
        <v>0</v>
      </c>
      <c r="J434" s="315">
        <f>VLOOKUP(F434,'Plantilla publicacion'!$A$3:$P$490,15,0)</f>
        <v>0</v>
      </c>
      <c r="K434" s="315" t="str">
        <f>+'PAI 2025 GPS rempl2)'!J432</f>
        <v>N/A</v>
      </c>
      <c r="L434" s="315" t="str">
        <f>+'PAI 2025 GPS rempl2)'!K432</f>
        <v>N/A</v>
      </c>
      <c r="M434" s="315" t="str">
        <f>+'PAI 2025 GPS rempl2)'!L432</f>
        <v>N/A</v>
      </c>
      <c r="N434" s="315" t="str">
        <f t="shared" ref="N434:N436" si="78">+N433</f>
        <v>Política Servicio al Ciudadano_DIMENSIÓN Gestión con Valores para Resultados</v>
      </c>
      <c r="O434" s="315" t="str">
        <f>IF(E434="Producto",VLOOKUP(F434,'Plantilla publicacion'!$A$3:$Q$490,16,0),"N/A")</f>
        <v>N/A</v>
      </c>
      <c r="P434" s="315" t="str">
        <f>+'PAI 2025 GPS rempl2)'!O432</f>
        <v>Gestionar y firmar los convenios interadministrativos con las entidades del orden nacional y/o alcaldías para la apertura de nuevas CCBS (Informe convenios interadministrativos con las entidades del orden nacional y/o alcaldías para la apertura de nuevas CCBS)</v>
      </c>
      <c r="Q434" s="315">
        <f>+'PAI 2025 GPS rempl2)'!P432</f>
        <v>20</v>
      </c>
      <c r="R434" s="315">
        <f>+'PAI 2025 GPS rempl2)'!Q432</f>
        <v>5</v>
      </c>
      <c r="S434" s="315" t="str">
        <f>+'PAI 2025 GPS rempl2)'!R432</f>
        <v>Númerica</v>
      </c>
      <c r="T434" s="316" t="str">
        <f>+'PAI 2025 GPS rempl2)'!S432</f>
        <v># de Convenios firmados / 5 convenios programados para firma</v>
      </c>
      <c r="U434" s="316">
        <f>+'PAI 2025 GPS rempl2)'!T432</f>
        <v>45691</v>
      </c>
      <c r="V434" s="315">
        <f>+'PAI 2025 GPS rempl2)'!U432</f>
        <v>46010</v>
      </c>
      <c r="W434" s="317" t="str">
        <f>+'PAI 2025 GPS rempl2)'!V432</f>
        <v>3003-GRUPO DE TRABAJO DE APOYO A LA RED NACIONAL DE PROTECCIÓN  AL CONSUMIDOR</v>
      </c>
      <c r="XFD434" s="314"/>
    </row>
    <row r="435" spans="1:23 16384:16384" s="317" customFormat="1" ht="58.5" customHeight="1" x14ac:dyDescent="0.25">
      <c r="A435" s="196" t="s">
        <v>1295</v>
      </c>
      <c r="B435" s="314" t="str">
        <f>VLOOKUP(A435,'Dimensión 3-Gestión con Valor'!$B$10:$B$379,1,0)</f>
        <v>3003.4.2</v>
      </c>
      <c r="C435" s="315" t="str">
        <f>+'PAI 2025 GPS rempl2)'!B433</f>
        <v>3003-GRUPO DE TRABAJO DE APOYO A LA RED NACIONAL DE PROTECCIÓN  AL CONSUMIDOR</v>
      </c>
      <c r="D435" s="315">
        <f>+'PAI 2025 GPS rempl2)'!C433</f>
        <v>3</v>
      </c>
      <c r="E435" s="315" t="str">
        <f>+'PAI 2025 GPS rempl2)'!D433</f>
        <v>Actividad propia</v>
      </c>
      <c r="F435" s="315" t="str">
        <f>+'PAI 2025 GPS rempl2)'!E433</f>
        <v>3003.4.2</v>
      </c>
      <c r="G435" s="315" t="str">
        <f>+'PAI 2025 GPS rempl2)'!F433</f>
        <v>N/A</v>
      </c>
      <c r="H435" s="315">
        <f>VLOOKUP(A435,'Plantilla publicacion'!$A$3:$F$490,6,0)</f>
        <v>0</v>
      </c>
      <c r="I435" s="315">
        <f>VLOOKUP(F435,'Plantilla publicacion'!$A$3:$N$490,14,0)</f>
        <v>0</v>
      </c>
      <c r="J435" s="315">
        <f>VLOOKUP(F435,'Plantilla publicacion'!$A$3:$P$490,15,0)</f>
        <v>0</v>
      </c>
      <c r="K435" s="315" t="str">
        <f>+'PAI 2025 GPS rempl2)'!J433</f>
        <v>N/A</v>
      </c>
      <c r="L435" s="315" t="str">
        <f>+'PAI 2025 GPS rempl2)'!K433</f>
        <v>N/A</v>
      </c>
      <c r="M435" s="315" t="str">
        <f>+'PAI 2025 GPS rempl2)'!L433</f>
        <v>N/A</v>
      </c>
      <c r="N435" s="315" t="str">
        <f t="shared" si="78"/>
        <v>Política Servicio al Ciudadano_DIMENSIÓN Gestión con Valores para Resultados</v>
      </c>
      <c r="O435" s="315" t="str">
        <f>IF(E435="Producto",VLOOKUP(F435,'Plantilla publicacion'!$A$3:$Q$490,16,0),"N/A")</f>
        <v>N/A</v>
      </c>
      <c r="P435" s="315" t="str">
        <f>+'PAI 2025 GPS rempl2)'!O433</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Q435" s="315">
        <f>+'PAI 2025 GPS rempl2)'!P433</f>
        <v>20</v>
      </c>
      <c r="R435" s="315">
        <f>+'PAI 2025 GPS rempl2)'!Q433</f>
        <v>5</v>
      </c>
      <c r="S435" s="315" t="str">
        <f>+'PAI 2025 GPS rempl2)'!R433</f>
        <v>Númerica</v>
      </c>
      <c r="T435" s="315" t="str">
        <f>+'PAI 2025 GPS rempl2)'!S433</f>
        <v># de casas adecuadas y dotadas / 5 casas programadas</v>
      </c>
      <c r="U435" s="316">
        <f>+'PAI 2025 GPS rempl2)'!T433</f>
        <v>45691</v>
      </c>
      <c r="V435" s="316">
        <f>+'PAI 2025 GPS rempl2)'!U433</f>
        <v>46010</v>
      </c>
      <c r="W435" s="315" t="str">
        <f>+'PAI 2025 GPS rempl2)'!V433</f>
        <v>142-GRUPO DE TRABAJO DE SERVICIOS ADMINISTRATIVOS Y RECURSOS FÍSICOS;
3003-GRUPO DE TRABAJO DE APOYO A LA RED NACIONAL DE PROTECCIÓN  AL CONSUMIDOR</v>
      </c>
    </row>
    <row r="436" spans="1:23 16384:16384" s="317" customFormat="1" ht="58.5" customHeight="1" x14ac:dyDescent="0.25">
      <c r="A436" s="196" t="s">
        <v>1298</v>
      </c>
      <c r="B436" s="314" t="str">
        <f>VLOOKUP(A436,'Dimensión 3-Gestión con Valor'!$B$10:$B$379,1,0)</f>
        <v>3003.4.3</v>
      </c>
      <c r="C436" s="315" t="str">
        <f>+'PAI 2025 GPS rempl2)'!B434</f>
        <v>3003-GRUPO DE TRABAJO DE APOYO A LA RED NACIONAL DE PROTECCIÓN  AL CONSUMIDOR</v>
      </c>
      <c r="D436" s="315">
        <f>+'PAI 2025 GPS rempl2)'!C434</f>
        <v>3</v>
      </c>
      <c r="E436" s="315" t="str">
        <f>+'PAI 2025 GPS rempl2)'!D434</f>
        <v>Actividad propia</v>
      </c>
      <c r="F436" s="315" t="str">
        <f>+'PAI 2025 GPS rempl2)'!E434</f>
        <v>3003.4.3</v>
      </c>
      <c r="G436" s="315" t="str">
        <f>+'PAI 2025 GPS rempl2)'!F434</f>
        <v>N/A</v>
      </c>
      <c r="H436" s="315">
        <f>VLOOKUP(A436,'Plantilla publicacion'!$A$3:$F$490,6,0)</f>
        <v>0</v>
      </c>
      <c r="I436" s="315">
        <f>VLOOKUP(F436,'Plantilla publicacion'!$A$3:$N$490,14,0)</f>
        <v>0</v>
      </c>
      <c r="J436" s="315">
        <f>VLOOKUP(F436,'Plantilla publicacion'!$A$3:$P$490,15,0)</f>
        <v>0</v>
      </c>
      <c r="K436" s="315" t="str">
        <f>+'PAI 2025 GPS rempl2)'!J434</f>
        <v>N/A</v>
      </c>
      <c r="L436" s="315" t="str">
        <f>+'PAI 2025 GPS rempl2)'!K434</f>
        <v>N/A</v>
      </c>
      <c r="M436" s="315" t="str">
        <f>+'PAI 2025 GPS rempl2)'!L434</f>
        <v>N/A</v>
      </c>
      <c r="N436" s="315" t="str">
        <f t="shared" si="78"/>
        <v>Política Servicio al Ciudadano_DIMENSIÓN Gestión con Valores para Resultados</v>
      </c>
      <c r="O436" s="315" t="str">
        <f>IF(E436="Producto",VLOOKUP(F436,'Plantilla publicacion'!$A$3:$Q$490,16,0),"N/A")</f>
        <v>N/A</v>
      </c>
      <c r="P436" s="315" t="str">
        <f>+'PAI 2025 GPS rempl2)'!O434</f>
        <v>Realizar la inauguración y poner en operacion las Casas del Consumidor de Bienes y Servicios en el territorio nacional (Informe por CCBS aperturada) (Informe por CCBS apertura da y puesta en operación)</v>
      </c>
      <c r="Q436" s="315">
        <f>+'PAI 2025 GPS rempl2)'!P434</f>
        <v>60</v>
      </c>
      <c r="R436" s="315">
        <f>+'PAI 2025 GPS rempl2)'!Q434</f>
        <v>5</v>
      </c>
      <c r="S436" s="315" t="str">
        <f>+'PAI 2025 GPS rempl2)'!R434</f>
        <v>Númerica</v>
      </c>
      <c r="T436" s="315" t="str">
        <f>+'PAI 2025 GPS rempl2)'!S434</f>
        <v># de casas abiertas en departamentos generando presencia de la Red Nacional de Protección del Consumidor / 5 casas programadas</v>
      </c>
      <c r="U436" s="316">
        <f>+'PAI 2025 GPS rempl2)'!T434</f>
        <v>45691</v>
      </c>
      <c r="V436" s="316">
        <f>+'PAI 2025 GPS rempl2)'!U434</f>
        <v>46010</v>
      </c>
      <c r="W436" s="315" t="str">
        <f>+'PAI 2025 GPS rempl2)'!V434</f>
        <v>3003-GRUPO DE TRABAJO DE APOYO A LA RED NACIONAL DE PROTECCIÓN  AL CONSUMIDOR;
73-GRUPO DE TRABAJO DE COMUNICACION</v>
      </c>
    </row>
    <row r="437" spans="1:23 16384:16384" ht="58.5" customHeight="1" x14ac:dyDescent="0.25">
      <c r="A437" s="196" t="s">
        <v>1300</v>
      </c>
      <c r="B437" s="186" t="str">
        <f>VLOOKUP(A437,'Dimensión 6 - GESCO+I'!$B$10:$B$62,1,0)</f>
        <v>3003.5</v>
      </c>
      <c r="C437" s="184" t="str">
        <f>+'PAI 2025 GPS rempl2)'!B435</f>
        <v>3003-GRUPO DE TRABAJO DE APOYO A LA RED NACIONAL DE PROTECCIÓN  AL CONSUMIDOR</v>
      </c>
      <c r="D437" s="184">
        <f>+'PAI 2025 GPS rempl2)'!C435</f>
        <v>3</v>
      </c>
      <c r="E437" s="184" t="str">
        <f>+'PAI 2025 GPS rempl2)'!D435</f>
        <v>Producto</v>
      </c>
      <c r="F437" s="184" t="str">
        <f>+'PAI 2025 GPS rempl2)'!E435</f>
        <v>3003.5</v>
      </c>
      <c r="G437" s="184" t="str">
        <f>+'PAI 2025 GPS rempl2)'!F435</f>
        <v>Innovador</v>
      </c>
      <c r="H437" s="184" t="str">
        <f>VLOOKUP(A437,'Plantilla publicacion'!$A$3:$F$490,6,0)</f>
        <v>58-Promover el enfoque preventivo, diferencial y territorial en el que hacer misional de la entidad</v>
      </c>
      <c r="I437" s="184" t="str">
        <f>VLOOKUP(F437,'Plantilla publicacion'!$A$3:$N$490,14,0)</f>
        <v>103-Cumplimiento de productos del PAI asociados a Promover el enfoque preventivo, diferencial y territorial en el que hacer misional de la entidad</v>
      </c>
      <c r="J437" s="184" t="str">
        <f>VLOOKUP(F437,'Plantilla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37" s="184" t="str">
        <f>+'PAI 2025 GPS rempl2)'!J435</f>
        <v xml:space="preserve">PND - 5-31-5-b- Convergencia regional - Entidades públicas territoriales y nacionales fortalecidas </v>
      </c>
      <c r="L437" s="184" t="str">
        <f>+'PAI 2025 GPS rempl2)'!K435</f>
        <v>Si</v>
      </c>
      <c r="M437" s="184" t="str">
        <f>+'PAI 2025 GPS rempl2)'!L435</f>
        <v>C-3503-0200-0009-40401c</v>
      </c>
      <c r="N437" s="184" t="str">
        <f>VLOOKUP(A437,'Plantilla publicacion'!$A$2:$E$491,5,0)</f>
        <v>Política Gestión del Conocimiento y la Innovación _DIMENSIÓN Gestión del conocimiento y la innovación</v>
      </c>
      <c r="O437" s="184" t="str">
        <f>IF(E437="Producto",VLOOKUP(F437,'Plantilla publicacion'!$A$3:$Q$490,16,0),"N/A")</f>
        <v>PND_8_Fortalecer las capacidades y conocimiento sobre derechos y deberes de las relaciones de consumo / PES_20230197 / PEI_17</v>
      </c>
      <c r="P437" s="184" t="str">
        <f>+'PAI 2025 GPS rempl2)'!O435</f>
        <v>Guía de Aprendizaje en Derecho de Consumo traducida a lenguaje de minorías étnicas, elaborada y socializada  (Guía en formato digital)</v>
      </c>
      <c r="Q437" s="184">
        <f>+'PAI 2025 GPS rempl2)'!P435</f>
        <v>20</v>
      </c>
      <c r="R437" s="184">
        <f>+'PAI 2025 GPS rempl2)'!Q435</f>
        <v>1</v>
      </c>
      <c r="S437" s="184" t="str">
        <f>+'PAI 2025 GPS rempl2)'!R435</f>
        <v>Númerica</v>
      </c>
      <c r="T437" s="184" t="str">
        <f>+'PAI 2025 GPS rempl2)'!S435</f>
        <v># de Guía de Aprendizaje en Derecho de Consumo traducida a lenguaje de minorías étnicas, elaborada y socializada / 1 Guía de Aprendizaje en Derecho de Consumo traducida a lenguaje de minorías étnicas. Programada</v>
      </c>
      <c r="U437" s="185">
        <f>+'PAI 2025 GPS rempl2)'!T435</f>
        <v>45691</v>
      </c>
      <c r="V437" s="185">
        <f>+'PAI 2025 GPS rempl2)'!U435</f>
        <v>46006</v>
      </c>
      <c r="W437" s="184" t="str">
        <f>+'PAI 2025 GPS rempl2)'!V435</f>
        <v>3003-GRUPO DE TRABAJO DE APOYO A LA RED NACIONAL DE PROTECCIÓN  AL CONSUMIDOR;
71-GRUPO DE TRABAJO DE FORMACION</v>
      </c>
    </row>
    <row r="438" spans="1:23 16384:16384" s="317" customFormat="1" ht="58.5" customHeight="1" x14ac:dyDescent="0.25">
      <c r="A438" s="314" t="s">
        <v>1302</v>
      </c>
      <c r="B438" s="315" t="str">
        <f>VLOOKUP(A438,'Dimensión 6 - GESCO+I'!$B$10:$B$62,1,0)</f>
        <v>3003.5.1</v>
      </c>
      <c r="C438" s="315" t="str">
        <f>+'PAI 2025 GPS rempl2)'!B436</f>
        <v>3003-GRUPO DE TRABAJO DE APOYO A LA RED NACIONAL DE PROTECCIÓN  AL CONSUMIDOR</v>
      </c>
      <c r="D438" s="315">
        <f>+'PAI 2025 GPS rempl2)'!C436</f>
        <v>3</v>
      </c>
      <c r="E438" s="315" t="str">
        <f>+'PAI 2025 GPS rempl2)'!D436</f>
        <v>Actividad propia</v>
      </c>
      <c r="F438" s="315" t="str">
        <f>+'PAI 2025 GPS rempl2)'!E436</f>
        <v>3003.5.1</v>
      </c>
      <c r="G438" s="315" t="str">
        <f>+'PAI 2025 GPS rempl2)'!F436</f>
        <v>N/A</v>
      </c>
      <c r="H438" s="315">
        <f>VLOOKUP(A438,'Plantilla publicacion'!$A$3:$F$490,6,0)</f>
        <v>0</v>
      </c>
      <c r="I438" s="315">
        <f>VLOOKUP(F438,'Plantilla publicacion'!$A$3:$N$490,14,0)</f>
        <v>0</v>
      </c>
      <c r="J438" s="315">
        <f>VLOOKUP(F438,'Plantilla publicacion'!$A$3:$P$490,15,0)</f>
        <v>0</v>
      </c>
      <c r="K438" s="315" t="str">
        <f>+'PAI 2025 GPS rempl2)'!J436</f>
        <v>N/A</v>
      </c>
      <c r="L438" s="315" t="str">
        <f>+'PAI 2025 GPS rempl2)'!K436</f>
        <v>N/A</v>
      </c>
      <c r="M438" s="315" t="str">
        <f>+'PAI 2025 GPS rempl2)'!L436</f>
        <v>N/A</v>
      </c>
      <c r="N438" s="315" t="str">
        <f t="shared" ref="N438:N441" si="79">+N437</f>
        <v>Política Gestión del Conocimiento y la Innovación _DIMENSIÓN Gestión del conocimiento y la innovación</v>
      </c>
      <c r="O438" s="315" t="str">
        <f>IF(E438="Producto",VLOOKUP(F438,'Plantilla publicacion'!$A$3:$Q$490,16,0),"N/A")</f>
        <v>N/A</v>
      </c>
      <c r="P438" s="315" t="str">
        <f>+'PAI 2025 GPS rempl2)'!O436</f>
        <v>Definir el grupo étnico para la traducción de la Guía de Aprendizaje en Derecho de Consumo  (Acta de acuerdo de grupo étnico definido)</v>
      </c>
      <c r="Q438" s="315">
        <f>+'PAI 2025 GPS rempl2)'!P436</f>
        <v>10</v>
      </c>
      <c r="R438" s="315">
        <f>+'PAI 2025 GPS rempl2)'!Q436</f>
        <v>1</v>
      </c>
      <c r="S438" s="315" t="str">
        <f>+'PAI 2025 GPS rempl2)'!R436</f>
        <v>Númerica</v>
      </c>
      <c r="T438" s="316" t="str">
        <f>+'PAI 2025 GPS rempl2)'!S436</f>
        <v># de Grupo Étnico definido para realizar la traducción de la guía / 1 Grupo Étnico  por definir para realizar la traducción de la guía</v>
      </c>
      <c r="U438" s="316">
        <f>+'PAI 2025 GPS rempl2)'!T436</f>
        <v>45691</v>
      </c>
      <c r="V438" s="315">
        <f>+'PAI 2025 GPS rempl2)'!U436</f>
        <v>45747</v>
      </c>
      <c r="W438" s="317" t="str">
        <f>+'PAI 2025 GPS rempl2)'!V436</f>
        <v>3003-GRUPO DE TRABAJO DE APOYO A LA RED NACIONAL DE PROTECCIÓN  AL CONSUMIDOR;
71-GRUPO DE TRABAJO DE FORMACION</v>
      </c>
      <c r="XFD438" s="314"/>
    </row>
    <row r="439" spans="1:23 16384:16384" s="317" customFormat="1" ht="58.5" customHeight="1" x14ac:dyDescent="0.25">
      <c r="A439" s="196" t="s">
        <v>1305</v>
      </c>
      <c r="B439" s="314" t="str">
        <f>VLOOKUP(A439,'Dimensión 6 - GESCO+I'!$B$10:$B$62,1,0)</f>
        <v>3003.5.2</v>
      </c>
      <c r="C439" s="315" t="str">
        <f>+'PAI 2025 GPS rempl2)'!B437</f>
        <v>3003-GRUPO DE TRABAJO DE APOYO A LA RED NACIONAL DE PROTECCIÓN  AL CONSUMIDOR</v>
      </c>
      <c r="D439" s="315">
        <f>+'PAI 2025 GPS rempl2)'!C437</f>
        <v>3</v>
      </c>
      <c r="E439" s="315" t="str">
        <f>+'PAI 2025 GPS rempl2)'!D437</f>
        <v>Actividad propia</v>
      </c>
      <c r="F439" s="315" t="str">
        <f>+'PAI 2025 GPS rempl2)'!E437</f>
        <v>3003.5.2</v>
      </c>
      <c r="G439" s="315" t="str">
        <f>+'PAI 2025 GPS rempl2)'!F437</f>
        <v>N/A</v>
      </c>
      <c r="H439" s="315">
        <f>VLOOKUP(A439,'Plantilla publicacion'!$A$3:$F$490,6,0)</f>
        <v>0</v>
      </c>
      <c r="I439" s="315">
        <f>VLOOKUP(F439,'Plantilla publicacion'!$A$3:$N$490,14,0)</f>
        <v>0</v>
      </c>
      <c r="J439" s="315">
        <f>VLOOKUP(F439,'Plantilla publicacion'!$A$3:$P$490,15,0)</f>
        <v>0</v>
      </c>
      <c r="K439" s="315" t="str">
        <f>+'PAI 2025 GPS rempl2)'!J437</f>
        <v>N/A</v>
      </c>
      <c r="L439" s="315" t="str">
        <f>+'PAI 2025 GPS rempl2)'!K437</f>
        <v>N/A</v>
      </c>
      <c r="M439" s="315" t="str">
        <f>+'PAI 2025 GPS rempl2)'!L437</f>
        <v>N/A</v>
      </c>
      <c r="N439" s="315" t="str">
        <f t="shared" si="79"/>
        <v>Política Gestión del Conocimiento y la Innovación _DIMENSIÓN Gestión del conocimiento y la innovación</v>
      </c>
      <c r="O439" s="315" t="str">
        <f>IF(E439="Producto",VLOOKUP(F439,'Plantilla publicacion'!$A$3:$Q$490,16,0),"N/A")</f>
        <v>N/A</v>
      </c>
      <c r="P439" s="315" t="str">
        <f>+'PAI 2025 GPS rempl2)'!O437</f>
        <v>Consolidar y traducir la Guía de Aprendizaje en Derecho de Consumo en lenguaje étnico aprobada (Guía de Aprendizaje en Derecho de Consumo en lenguaje étnico aprobada y traducida)</v>
      </c>
      <c r="Q439" s="315">
        <f>+'PAI 2025 GPS rempl2)'!P437</f>
        <v>50</v>
      </c>
      <c r="R439" s="315">
        <f>+'PAI 2025 GPS rempl2)'!Q437</f>
        <v>1</v>
      </c>
      <c r="S439" s="315" t="str">
        <f>+'PAI 2025 GPS rempl2)'!R437</f>
        <v>Númerica</v>
      </c>
      <c r="T439" s="315" t="str">
        <f>+'PAI 2025 GPS rempl2)'!S437</f>
        <v># de Guía de Aprendizaje en Derecho de Consumo en lenguaje étnico, traducida / 1 Guía de Aprendizaje en Derecho de Consumo en lenguaje étnico, por traducir</v>
      </c>
      <c r="U439" s="316">
        <f>+'PAI 2025 GPS rempl2)'!T437</f>
        <v>45748</v>
      </c>
      <c r="V439" s="316">
        <f>+'PAI 2025 GPS rempl2)'!U437</f>
        <v>45898</v>
      </c>
      <c r="W439" s="315" t="str">
        <f>+'PAI 2025 GPS rempl2)'!V437</f>
        <v>3003-GRUPO DE TRABAJO DE APOYO A LA RED NACIONAL DE PROTECCIÓN  AL CONSUMIDOR</v>
      </c>
    </row>
    <row r="440" spans="1:23 16384:16384" s="317" customFormat="1" ht="58.5" customHeight="1" x14ac:dyDescent="0.25">
      <c r="A440" s="196" t="s">
        <v>1307</v>
      </c>
      <c r="B440" s="314" t="str">
        <f>VLOOKUP(A440,'Dimensión 6 - GESCO+I'!$B$10:$B$62,1,0)</f>
        <v>3003.5.3</v>
      </c>
      <c r="C440" s="315" t="str">
        <f>+'PAI 2025 GPS rempl2)'!B438</f>
        <v>3003-GRUPO DE TRABAJO DE APOYO A LA RED NACIONAL DE PROTECCIÓN  AL CONSUMIDOR</v>
      </c>
      <c r="D440" s="315">
        <f>+'PAI 2025 GPS rempl2)'!C438</f>
        <v>3</v>
      </c>
      <c r="E440" s="315" t="str">
        <f>+'PAI 2025 GPS rempl2)'!D438</f>
        <v>Actividad propia</v>
      </c>
      <c r="F440" s="315" t="str">
        <f>+'PAI 2025 GPS rempl2)'!E438</f>
        <v>3003.5.3</v>
      </c>
      <c r="G440" s="315" t="str">
        <f>+'PAI 2025 GPS rempl2)'!F438</f>
        <v>N/A</v>
      </c>
      <c r="H440" s="315">
        <f>VLOOKUP(A440,'Plantilla publicacion'!$A$3:$F$490,6,0)</f>
        <v>0</v>
      </c>
      <c r="I440" s="315">
        <f>VLOOKUP(F440,'Plantilla publicacion'!$A$3:$N$490,14,0)</f>
        <v>0</v>
      </c>
      <c r="J440" s="315">
        <f>VLOOKUP(F440,'Plantilla publicacion'!$A$3:$P$490,15,0)</f>
        <v>0</v>
      </c>
      <c r="K440" s="315" t="str">
        <f>+'PAI 2025 GPS rempl2)'!J438</f>
        <v>N/A</v>
      </c>
      <c r="L440" s="315" t="str">
        <f>+'PAI 2025 GPS rempl2)'!K438</f>
        <v>N/A</v>
      </c>
      <c r="M440" s="315" t="str">
        <f>+'PAI 2025 GPS rempl2)'!L438</f>
        <v>N/A</v>
      </c>
      <c r="N440" s="315" t="str">
        <f t="shared" si="79"/>
        <v>Política Gestión del Conocimiento y la Innovación _DIMENSIÓN Gestión del conocimiento y la innovación</v>
      </c>
      <c r="O440" s="315" t="str">
        <f>IF(E440="Producto",VLOOKUP(F440,'Plantilla publicacion'!$A$3:$Q$490,16,0),"N/A")</f>
        <v>N/A</v>
      </c>
      <c r="P440" s="315" t="str">
        <f>+'PAI 2025 GPS rempl2)'!O438</f>
        <v>Definir la Estrategia de socialización de la Guía de Aprendizaje en Derecho de Consumo (Documento Estrategia de socialización de la Guía de Aprendizaje en Derecho de Consumo)</v>
      </c>
      <c r="Q440" s="315">
        <f>+'PAI 2025 GPS rempl2)'!P438</f>
        <v>20</v>
      </c>
      <c r="R440" s="315">
        <f>+'PAI 2025 GPS rempl2)'!Q438</f>
        <v>1</v>
      </c>
      <c r="S440" s="315" t="str">
        <f>+'PAI 2025 GPS rempl2)'!R438</f>
        <v>Númerica</v>
      </c>
      <c r="T440" s="315" t="str">
        <f>+'PAI 2025 GPS rempl2)'!S438</f>
        <v># de Estrategia definida / 1 Estrategia por definir</v>
      </c>
      <c r="U440" s="316">
        <f>+'PAI 2025 GPS rempl2)'!T438</f>
        <v>45811</v>
      </c>
      <c r="V440" s="316">
        <f>+'PAI 2025 GPS rempl2)'!U438</f>
        <v>45898</v>
      </c>
      <c r="W440" s="315" t="str">
        <f>+'PAI 2025 GPS rempl2)'!V438</f>
        <v>3003-GRUPO DE TRABAJO DE APOYO A LA RED NACIONAL DE PROTECCIÓN  AL CONSUMIDOR</v>
      </c>
    </row>
    <row r="441" spans="1:23 16384:16384" s="317" customFormat="1" ht="58.5" customHeight="1" x14ac:dyDescent="0.25">
      <c r="A441" s="314" t="s">
        <v>1309</v>
      </c>
      <c r="B441" s="315" t="str">
        <f>VLOOKUP(A441,'Dimensión 6 - GESCO+I'!$B$10:$B$62,1,0)</f>
        <v>3003.5.4</v>
      </c>
      <c r="C441" s="315" t="str">
        <f>+'PAI 2025 GPS rempl2)'!B439</f>
        <v>3003-GRUPO DE TRABAJO DE APOYO A LA RED NACIONAL DE PROTECCIÓN  AL CONSUMIDOR</v>
      </c>
      <c r="D441" s="315">
        <f>+'PAI 2025 GPS rempl2)'!C439</f>
        <v>3</v>
      </c>
      <c r="E441" s="315" t="str">
        <f>+'PAI 2025 GPS rempl2)'!D439</f>
        <v>Actividad propia</v>
      </c>
      <c r="F441" s="315" t="str">
        <f>+'PAI 2025 GPS rempl2)'!E439</f>
        <v>3003.5.4</v>
      </c>
      <c r="G441" s="315" t="str">
        <f>+'PAI 2025 GPS rempl2)'!F439</f>
        <v>N/A</v>
      </c>
      <c r="H441" s="315">
        <f>VLOOKUP(A441,'Plantilla publicacion'!$A$3:$F$490,6,0)</f>
        <v>0</v>
      </c>
      <c r="I441" s="315">
        <f>VLOOKUP(F441,'Plantilla publicacion'!$A$3:$N$490,14,0)</f>
        <v>0</v>
      </c>
      <c r="J441" s="315">
        <f>VLOOKUP(F441,'Plantilla publicacion'!$A$3:$P$490,15,0)</f>
        <v>0</v>
      </c>
      <c r="K441" s="315" t="str">
        <f>+'PAI 2025 GPS rempl2)'!J439</f>
        <v>N/A</v>
      </c>
      <c r="L441" s="315" t="str">
        <f>+'PAI 2025 GPS rempl2)'!K439</f>
        <v>N/A</v>
      </c>
      <c r="M441" s="315" t="str">
        <f>+'PAI 2025 GPS rempl2)'!L439</f>
        <v>N/A</v>
      </c>
      <c r="N441" s="315" t="str">
        <f t="shared" si="79"/>
        <v>Política Gestión del Conocimiento y la Innovación _DIMENSIÓN Gestión del conocimiento y la innovación</v>
      </c>
      <c r="O441" s="315" t="str">
        <f>IF(E441="Producto",VLOOKUP(F441,'Plantilla publicacion'!$A$3:$Q$490,16,0),"N/A")</f>
        <v>N/A</v>
      </c>
      <c r="P441" s="315" t="str">
        <f>+'PAI 2025 GPS rempl2)'!O439</f>
        <v>Aplicar la estrategia de socialización definida (Informe de aplicación de la estrategia)</v>
      </c>
      <c r="Q441" s="315">
        <f>+'PAI 2025 GPS rempl2)'!P439</f>
        <v>20</v>
      </c>
      <c r="R441" s="315">
        <f>+'PAI 2025 GPS rempl2)'!Q439</f>
        <v>1</v>
      </c>
      <c r="S441" s="315" t="str">
        <f>+'PAI 2025 GPS rempl2)'!R439</f>
        <v>Númerica</v>
      </c>
      <c r="T441" s="316" t="str">
        <f>+'PAI 2025 GPS rempl2)'!S439</f>
        <v># de Estrategia de  socializada / 1 Estrategia programada</v>
      </c>
      <c r="U441" s="316">
        <f>+'PAI 2025 GPS rempl2)'!T439</f>
        <v>45901</v>
      </c>
      <c r="V441" s="315">
        <f>+'PAI 2025 GPS rempl2)'!U439</f>
        <v>46006</v>
      </c>
      <c r="W441" s="317" t="str">
        <f>+'PAI 2025 GPS rempl2)'!V439</f>
        <v>3003-GRUPO DE TRABAJO DE APOYO A LA RED NACIONAL DE PROTECCIÓN  AL CONSUMIDOR</v>
      </c>
      <c r="XFD441" s="314"/>
    </row>
    <row r="442" spans="1:23 16384:16384" ht="58.5" customHeight="1" x14ac:dyDescent="0.25">
      <c r="A442" s="196" t="s">
        <v>1310</v>
      </c>
      <c r="B442" s="186" t="str">
        <f>VLOOKUP(A442,'Dimensión 3-Gestión con Valor'!$B$10:$B$379,1,0)</f>
        <v>3003.6</v>
      </c>
      <c r="C442" s="184" t="str">
        <f>+'PAI 2025 GPS rempl2)'!B440</f>
        <v>3003-GRUPO DE TRABAJO DE APOYO A LA RED NACIONAL DE PROTECCIÓN  AL CONSUMIDOR</v>
      </c>
      <c r="D442" s="184">
        <f>+'PAI 2025 GPS rempl2)'!C440</f>
        <v>3</v>
      </c>
      <c r="E442" s="184" t="str">
        <f>+'PAI 2025 GPS rempl2)'!D440</f>
        <v>Producto</v>
      </c>
      <c r="F442" s="184" t="str">
        <f>+'PAI 2025 GPS rempl2)'!E440</f>
        <v>3003.6</v>
      </c>
      <c r="G442" s="184" t="str">
        <f>+'PAI 2025 GPS rempl2)'!F440</f>
        <v>Innovador</v>
      </c>
      <c r="H442" s="184" t="str">
        <f>VLOOKUP(A442,'Plantilla publicacion'!$A$3:$F$490,6,0)</f>
        <v>59-Generar sinergias con agentes nacionales e internacionales que permitan potenciar las capacidades de la SIC.</v>
      </c>
      <c r="I442" s="184" t="str">
        <f>VLOOKUP(F442,'Plantilla publicacion'!$A$3:$N$490,14,0)</f>
        <v>105-Cumplimiento de productos del PAI asociados a Generar sinergias con agentes nacionales e internacionales que permitan potenciar las capacidades de la SIC.</v>
      </c>
      <c r="J442" s="184" t="str">
        <f>VLOOKUP(F442,'Plantilla publicacion'!$A$3:$P$490,15,0)</f>
        <v>63 - 1-Generación de oportunidades de cooperación y fortalecimiento de existentes con grupos de interés y de valor.-5-Direccionamiento de la oferta institucional con productos y/o servicios con enfoque preventivo, diferencial y territorial.</v>
      </c>
      <c r="K442" s="184" t="str">
        <f>+'PAI 2025 GPS rempl2)'!J440</f>
        <v>N/A</v>
      </c>
      <c r="L442" s="184" t="str">
        <f>+'PAI 2025 GPS rempl2)'!K440</f>
        <v>No</v>
      </c>
      <c r="M442" s="184" t="str">
        <f>+'PAI 2025 GPS rempl2)'!L440</f>
        <v>C-3503-0200-0009-40401c</v>
      </c>
      <c r="N442" s="184" t="str">
        <f>VLOOKUP(A442,'Plantilla publicacion'!$A$2:$E$491,5,0)</f>
        <v>Política Participación Ciudadana en la Gestión Pública _DIMENSIÓN Gestión con Valores para Resultados</v>
      </c>
      <c r="O442" s="184" t="str">
        <f>IF(E442="Producto",VLOOKUP(F442,'Plantilla publicacion'!$A$3:$Q$490,16,0),"N/A")</f>
        <v xml:space="preserve">PND_8_Fortalecer las capacidades y conocimiento sobre derechos y deberes de las relaciones de consumo </v>
      </c>
      <c r="P442" s="184" t="str">
        <f>+'PAI 2025 GPS rempl2)'!O440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Q442" s="184">
        <f>+'PAI 2025 GPS rempl2)'!P440</f>
        <v>15</v>
      </c>
      <c r="R442" s="184">
        <f>+'PAI 2025 GPS rempl2)'!Q440</f>
        <v>1</v>
      </c>
      <c r="S442" s="184" t="str">
        <f>+'PAI 2025 GPS rempl2)'!R440</f>
        <v>Númerica</v>
      </c>
      <c r="T442" s="184" t="str">
        <f>+'PAI 2025 GPS rempl2)'!S440</f>
        <v># de Cartilla elaborada y aprobada. / 1 Cartilla programada</v>
      </c>
      <c r="U442" s="185">
        <f>+'PAI 2025 GPS rempl2)'!T440</f>
        <v>45691</v>
      </c>
      <c r="V442" s="185">
        <f>+'PAI 2025 GPS rempl2)'!U440</f>
        <v>45835</v>
      </c>
      <c r="W442" s="184" t="str">
        <f>+'PAI 2025 GPS rempl2)'!V440</f>
        <v>3003-GRUPO DE TRABAJO DE APOYO A LA RED NACIONAL DE PROTECCIÓN  AL CONSUMIDOR</v>
      </c>
    </row>
    <row r="443" spans="1:23 16384:16384" s="317" customFormat="1" ht="58.5" customHeight="1" x14ac:dyDescent="0.25">
      <c r="A443" s="196" t="s">
        <v>1311</v>
      </c>
      <c r="B443" s="314" t="str">
        <f>VLOOKUP(A443,'Dimensión 3-Gestión con Valor'!$B$10:$B$379,1,0)</f>
        <v>3003.6.1</v>
      </c>
      <c r="C443" s="315" t="str">
        <f>+'PAI 2025 GPS rempl2)'!B441</f>
        <v>3003-GRUPO DE TRABAJO DE APOYO A LA RED NACIONAL DE PROTECCIÓN  AL CONSUMIDOR</v>
      </c>
      <c r="D443" s="315">
        <f>+'PAI 2025 GPS rempl2)'!C441</f>
        <v>3</v>
      </c>
      <c r="E443" s="315" t="str">
        <f>+'PAI 2025 GPS rempl2)'!D441</f>
        <v>Actividad propia</v>
      </c>
      <c r="F443" s="315" t="str">
        <f>+'PAI 2025 GPS rempl2)'!E441</f>
        <v>3003.6.1</v>
      </c>
      <c r="G443" s="315" t="str">
        <f>+'PAI 2025 GPS rempl2)'!F441</f>
        <v>N/A</v>
      </c>
      <c r="H443" s="315">
        <f>VLOOKUP(A443,'Plantilla publicacion'!$A$3:$F$490,6,0)</f>
        <v>0</v>
      </c>
      <c r="I443" s="315">
        <f>VLOOKUP(F443,'Plantilla publicacion'!$A$3:$N$490,14,0)</f>
        <v>0</v>
      </c>
      <c r="J443" s="315">
        <f>VLOOKUP(F443,'Plantilla publicacion'!$A$3:$P$490,15,0)</f>
        <v>0</v>
      </c>
      <c r="K443" s="315" t="str">
        <f>+'PAI 2025 GPS rempl2)'!J441</f>
        <v>N/A</v>
      </c>
      <c r="L443" s="315" t="str">
        <f>+'PAI 2025 GPS rempl2)'!K441</f>
        <v>N/A</v>
      </c>
      <c r="M443" s="315" t="str">
        <f>+'PAI 2025 GPS rempl2)'!L441</f>
        <v>N/A</v>
      </c>
      <c r="N443" s="315" t="str">
        <f t="shared" ref="N443:N450" si="80">+N442</f>
        <v>Política Participación Ciudadana en la Gestión Pública _DIMENSIÓN Gestión con Valores para Resultados</v>
      </c>
      <c r="O443" s="315" t="str">
        <f>IF(E443="Producto",VLOOKUP(F443,'Plantilla publicacion'!$A$3:$Q$490,16,0),"N/A")</f>
        <v>N/A</v>
      </c>
      <c r="P443" s="315" t="str">
        <f>+'PAI 2025 GPS rempl2)'!O441</f>
        <v>Elaborar estudios previos  (Documento Estudios previos aprobados secretaria general y jurídica)</v>
      </c>
      <c r="Q443" s="315">
        <f>+'PAI 2025 GPS rempl2)'!P441</f>
        <v>10</v>
      </c>
      <c r="R443" s="315">
        <f>+'PAI 2025 GPS rempl2)'!Q441</f>
        <v>1</v>
      </c>
      <c r="S443" s="315" t="str">
        <f>+'PAI 2025 GPS rempl2)'!R441</f>
        <v>Númerica</v>
      </c>
      <c r="T443" s="315" t="str">
        <f>+'PAI 2025 GPS rempl2)'!S441</f>
        <v># de estudios previos elaborados / 1 estudios previos a elaborar</v>
      </c>
      <c r="U443" s="316">
        <f>+'PAI 2025 GPS rempl2)'!T441</f>
        <v>45691</v>
      </c>
      <c r="V443" s="316">
        <f>+'PAI 2025 GPS rempl2)'!U441</f>
        <v>45761</v>
      </c>
      <c r="W443" s="315" t="str">
        <f>+'PAI 2025 GPS rempl2)'!V441</f>
        <v>3003-GRUPO DE TRABAJO DE APOYO A LA RED NACIONAL DE PROTECCIÓN  AL CONSUMIDOR</v>
      </c>
    </row>
    <row r="444" spans="1:23 16384:16384" s="317" customFormat="1" ht="58.5" customHeight="1" x14ac:dyDescent="0.25">
      <c r="A444" s="196" t="s">
        <v>1313</v>
      </c>
      <c r="B444" s="314" t="str">
        <f>VLOOKUP(A444,'Dimensión 3-Gestión con Valor'!$B$10:$B$379,1,0)</f>
        <v>3003.6.2</v>
      </c>
      <c r="C444" s="315" t="str">
        <f>+'PAI 2025 GPS rempl2)'!B442</f>
        <v>3003-GRUPO DE TRABAJO DE APOYO A LA RED NACIONAL DE PROTECCIÓN  AL CONSUMIDOR</v>
      </c>
      <c r="D444" s="315">
        <f>+'PAI 2025 GPS rempl2)'!C442</f>
        <v>3</v>
      </c>
      <c r="E444" s="315" t="str">
        <f>+'PAI 2025 GPS rempl2)'!D442</f>
        <v>Actividad propia</v>
      </c>
      <c r="F444" s="315" t="str">
        <f>+'PAI 2025 GPS rempl2)'!E442</f>
        <v>3003.6.2</v>
      </c>
      <c r="G444" s="315" t="str">
        <f>+'PAI 2025 GPS rempl2)'!F442</f>
        <v>N/A</v>
      </c>
      <c r="H444" s="315">
        <f>VLOOKUP(A444,'Plantilla publicacion'!$A$3:$F$490,6,0)</f>
        <v>0</v>
      </c>
      <c r="I444" s="315">
        <f>VLOOKUP(F444,'Plantilla publicacion'!$A$3:$N$490,14,0)</f>
        <v>0</v>
      </c>
      <c r="J444" s="315">
        <f>VLOOKUP(F444,'Plantilla publicacion'!$A$3:$P$490,15,0)</f>
        <v>0</v>
      </c>
      <c r="K444" s="315" t="str">
        <f>+'PAI 2025 GPS rempl2)'!J442</f>
        <v>N/A</v>
      </c>
      <c r="L444" s="315" t="str">
        <f>+'PAI 2025 GPS rempl2)'!K442</f>
        <v>N/A</v>
      </c>
      <c r="M444" s="315" t="str">
        <f>+'PAI 2025 GPS rempl2)'!L442</f>
        <v>N/A</v>
      </c>
      <c r="N444" s="315" t="str">
        <f t="shared" si="80"/>
        <v>Política Participación Ciudadana en la Gestión Pública _DIMENSIÓN Gestión con Valores para Resultados</v>
      </c>
      <c r="O444" s="315" t="str">
        <f>IF(E444="Producto",VLOOKUP(F444,'Plantilla publicacion'!$A$3:$Q$490,16,0),"N/A")</f>
        <v>N/A</v>
      </c>
      <c r="P444" s="315" t="str">
        <f>+'PAI 2025 GPS rempl2)'!O442</f>
        <v>Actualizar y aprobar la cartilla Consufondo  (Cartilla Actualizada y aprobada de Consufondo)</v>
      </c>
      <c r="Q444" s="315">
        <f>+'PAI 2025 GPS rempl2)'!P442</f>
        <v>10</v>
      </c>
      <c r="R444" s="315">
        <f>+'PAI 2025 GPS rempl2)'!Q442</f>
        <v>1</v>
      </c>
      <c r="S444" s="315" t="str">
        <f>+'PAI 2025 GPS rempl2)'!R442</f>
        <v>Númerica</v>
      </c>
      <c r="T444" s="315" t="str">
        <f>+'PAI 2025 GPS rempl2)'!S442</f>
        <v># de Cartilla revisada y/o ajustada / 1 Cartilla programada a revisar y/o ajustar</v>
      </c>
      <c r="U444" s="316">
        <f>+'PAI 2025 GPS rempl2)'!T442</f>
        <v>45748</v>
      </c>
      <c r="V444" s="316">
        <f>+'PAI 2025 GPS rempl2)'!U442</f>
        <v>45777</v>
      </c>
      <c r="W444" s="315" t="str">
        <f>+'PAI 2025 GPS rempl2)'!V442</f>
        <v>3003-GRUPO DE TRABAJO DE APOYO A LA RED NACIONAL DE PROTECCIÓN  AL CONSUMIDOR</v>
      </c>
    </row>
    <row r="445" spans="1:23 16384:16384" s="317" customFormat="1" ht="58.5" customHeight="1" x14ac:dyDescent="0.25">
      <c r="A445" s="314" t="s">
        <v>1315</v>
      </c>
      <c r="B445" s="315" t="str">
        <f>VLOOKUP(A445,'Dimensión 3-Gestión con Valor'!$B$10:$B$379,1,0)</f>
        <v>3003.6.3</v>
      </c>
      <c r="C445" s="315" t="str">
        <f>+'PAI 2025 GPS rempl2)'!B443</f>
        <v>3003-GRUPO DE TRABAJO DE APOYO A LA RED NACIONAL DE PROTECCIÓN  AL CONSUMIDOR</v>
      </c>
      <c r="D445" s="315">
        <f>+'PAI 2025 GPS rempl2)'!C443</f>
        <v>3</v>
      </c>
      <c r="E445" s="315" t="str">
        <f>+'PAI 2025 GPS rempl2)'!D443</f>
        <v>Actividad propia</v>
      </c>
      <c r="F445" s="315" t="str">
        <f>+'PAI 2025 GPS rempl2)'!E443</f>
        <v>3003.6.3</v>
      </c>
      <c r="G445" s="315" t="str">
        <f>+'PAI 2025 GPS rempl2)'!F443</f>
        <v>N/A</v>
      </c>
      <c r="H445" s="315">
        <f>VLOOKUP(A445,'Plantilla publicacion'!$A$3:$F$490,6,0)</f>
        <v>0</v>
      </c>
      <c r="I445" s="315">
        <f>VLOOKUP(F445,'Plantilla publicacion'!$A$3:$N$490,14,0)</f>
        <v>0</v>
      </c>
      <c r="J445" s="315">
        <f>VLOOKUP(F445,'Plantilla publicacion'!$A$3:$P$490,15,0)</f>
        <v>0</v>
      </c>
      <c r="K445" s="315" t="str">
        <f>+'PAI 2025 GPS rempl2)'!J443</f>
        <v>N/A</v>
      </c>
      <c r="L445" s="315" t="str">
        <f>+'PAI 2025 GPS rempl2)'!K443</f>
        <v>N/A</v>
      </c>
      <c r="M445" s="315" t="str">
        <f>+'PAI 2025 GPS rempl2)'!L443</f>
        <v>N/A</v>
      </c>
      <c r="N445" s="315" t="str">
        <f t="shared" si="80"/>
        <v>Política Participación Ciudadana en la Gestión Pública _DIMENSIÓN Gestión con Valores para Resultados</v>
      </c>
      <c r="O445" s="315" t="str">
        <f>IF(E445="Producto",VLOOKUP(F445,'Plantilla publicacion'!$A$3:$Q$490,16,0),"N/A")</f>
        <v>N/A</v>
      </c>
      <c r="P445" s="315" t="str">
        <f>+'PAI 2025 GPS rempl2)'!O443</f>
        <v>Realizar un informe de valoración del Programa consufondo 2025 y recomendaciones para próximas vigencias.(Informe final)</v>
      </c>
      <c r="Q445" s="315">
        <f>+'PAI 2025 GPS rempl2)'!P443</f>
        <v>80</v>
      </c>
      <c r="R445" s="315">
        <f>+'PAI 2025 GPS rempl2)'!Q443</f>
        <v>1</v>
      </c>
      <c r="S445" s="315" t="str">
        <f>+'PAI 2025 GPS rempl2)'!R443</f>
        <v>Númerica</v>
      </c>
      <c r="T445" s="316" t="str">
        <f>+'PAI 2025 GPS rempl2)'!S443</f>
        <v># de Informe realizado / 1 Informe programado</v>
      </c>
      <c r="U445" s="316">
        <f>+'PAI 2025 GPS rempl2)'!T443</f>
        <v>45779</v>
      </c>
      <c r="V445" s="315">
        <f>+'PAI 2025 GPS rempl2)'!U443</f>
        <v>45835</v>
      </c>
      <c r="W445" s="317" t="str">
        <f>+'PAI 2025 GPS rempl2)'!V443</f>
        <v>3003-GRUPO DE TRABAJO DE APOYO A LA RED NACIONAL DE PROTECCIÓN  AL CONSUMIDOR</v>
      </c>
      <c r="XFD445" s="314"/>
    </row>
    <row r="446" spans="1:23 16384:16384" s="317" customFormat="1" ht="58.5" customHeight="1" x14ac:dyDescent="0.25">
      <c r="A446" s="196" t="s">
        <v>1316</v>
      </c>
      <c r="B446" s="314" t="e">
        <f>VLOOKUP(A446,'Dimensión 3-Gestión con Valor'!$B$10:$B$379,1,0)</f>
        <v>#N/A</v>
      </c>
      <c r="C446" s="315" t="str">
        <f>+'PAI 2025 GPS rempl2)'!B444</f>
        <v>3003-GRUPO DE TRABAJO DE APOYO A LA RED NACIONAL DE PROTECCIÓN  AL CONSUMIDOR</v>
      </c>
      <c r="D446" s="315">
        <f>+'PAI 2025 GPS rempl2)'!C444</f>
        <v>3</v>
      </c>
      <c r="E446" s="315" t="str">
        <f>+'PAI 2025 GPS rempl2)'!D444</f>
        <v>Actividad propia Eliminada</v>
      </c>
      <c r="F446" s="315" t="str">
        <f>+'PAI 2025 GPS rempl2)'!E444</f>
        <v>3003.6.4</v>
      </c>
      <c r="G446" s="315" t="str">
        <f>+'PAI 2025 GPS rempl2)'!F444</f>
        <v>N/A</v>
      </c>
      <c r="H446" s="315">
        <f>VLOOKUP(A446,'Plantilla publicacion'!$A$3:$F$490,6,0)</f>
        <v>0</v>
      </c>
      <c r="I446" s="315">
        <f>VLOOKUP(F446,'Plantilla publicacion'!$A$3:$N$490,14,0)</f>
        <v>0</v>
      </c>
      <c r="J446" s="315">
        <f>VLOOKUP(F446,'Plantilla publicacion'!$A$3:$P$490,15,0)</f>
        <v>0</v>
      </c>
      <c r="K446" s="315" t="str">
        <f>+'PAI 2025 GPS rempl2)'!J444</f>
        <v>N/A</v>
      </c>
      <c r="L446" s="315" t="str">
        <f>+'PAI 2025 GPS rempl2)'!K444</f>
        <v>N/A</v>
      </c>
      <c r="M446" s="315" t="str">
        <f>+'PAI 2025 GPS rempl2)'!L444</f>
        <v>N/A</v>
      </c>
      <c r="N446" s="315" t="str">
        <f t="shared" si="80"/>
        <v>Política Participación Ciudadana en la Gestión Pública _DIMENSIÓN Gestión con Valores para Resultados</v>
      </c>
      <c r="O446" s="315" t="str">
        <f>IF(E446="Producto",VLOOKUP(F446,'Plantilla publicacion'!$A$3:$Q$490,16,0),"N/A")</f>
        <v>N/A</v>
      </c>
      <c r="P446" s="315" t="str">
        <f>+'PAI 2025 GPS rempl2)'!O444</f>
        <v>Solicitar la contratación a Secretaria General   (Memorando de Solicitud de contratación a Secretaria General)</v>
      </c>
      <c r="Q446" s="315">
        <f>+'PAI 2025 GPS rempl2)'!P444</f>
        <v>10</v>
      </c>
      <c r="R446" s="315">
        <f>+'PAI 2025 GPS rempl2)'!Q444</f>
        <v>1</v>
      </c>
      <c r="S446" s="315" t="str">
        <f>+'PAI 2025 GPS rempl2)'!R444</f>
        <v>Númerica</v>
      </c>
      <c r="T446" s="315" t="str">
        <f>+'PAI 2025 GPS rempl2)'!S444</f>
        <v># de solicitudes de contratación realizadas / 1 solicitudes de contratación a realizar.</v>
      </c>
      <c r="U446" s="316">
        <f>+'PAI 2025 GPS rempl2)'!T444</f>
        <v>45779</v>
      </c>
      <c r="V446" s="316">
        <f>+'PAI 2025 GPS rempl2)'!U444</f>
        <v>45869</v>
      </c>
      <c r="W446" s="315" t="str">
        <f>+'PAI 2025 GPS rempl2)'!V444</f>
        <v>3003-GRUPO DE TRABAJO DE APOYO A LA RED NACIONAL DE PROTECCIÓN  AL CONSUMIDOR</v>
      </c>
    </row>
    <row r="447" spans="1:23 16384:16384" s="317" customFormat="1" ht="58.5" customHeight="1" x14ac:dyDescent="0.25">
      <c r="A447" s="196" t="s">
        <v>1318</v>
      </c>
      <c r="B447" s="314" t="e">
        <f>VLOOKUP(A447,'Dimensión 3-Gestión con Valor'!$B$10:$B$379,1,0)</f>
        <v>#N/A</v>
      </c>
      <c r="C447" s="315" t="str">
        <f>+'PAI 2025 GPS rempl2)'!B445</f>
        <v>3003-GRUPO DE TRABAJO DE APOYO A LA RED NACIONAL DE PROTECCIÓN  AL CONSUMIDOR</v>
      </c>
      <c r="D447" s="315">
        <f>+'PAI 2025 GPS rempl2)'!C445</f>
        <v>3</v>
      </c>
      <c r="E447" s="315" t="str">
        <f>+'PAI 2025 GPS rempl2)'!D445</f>
        <v>Actividad sin participación Eliminada</v>
      </c>
      <c r="F447" s="315" t="str">
        <f>+'PAI 2025 GPS rempl2)'!E445</f>
        <v>3003.6.5</v>
      </c>
      <c r="G447" s="315" t="str">
        <f>+'PAI 2025 GPS rempl2)'!F445</f>
        <v>N/A</v>
      </c>
      <c r="H447" s="315">
        <f>VLOOKUP(A447,'Plantilla publicacion'!$A$3:$F$490,6,0)</f>
        <v>0</v>
      </c>
      <c r="I447" s="315">
        <f>VLOOKUP(F447,'Plantilla publicacion'!$A$3:$N$490,14,0)</f>
        <v>0</v>
      </c>
      <c r="J447" s="315">
        <f>VLOOKUP(F447,'Plantilla publicacion'!$A$3:$P$490,15,0)</f>
        <v>0</v>
      </c>
      <c r="K447" s="315" t="str">
        <f>+'PAI 2025 GPS rempl2)'!J445</f>
        <v>N/A</v>
      </c>
      <c r="L447" s="315" t="str">
        <f>+'PAI 2025 GPS rempl2)'!K445</f>
        <v>N/A</v>
      </c>
      <c r="M447" s="315" t="str">
        <f>+'PAI 2025 GPS rempl2)'!L445</f>
        <v>N/A</v>
      </c>
      <c r="N447" s="315" t="str">
        <f t="shared" si="80"/>
        <v>Política Participación Ciudadana en la Gestión Pública _DIMENSIÓN Gestión con Valores para Resultados</v>
      </c>
      <c r="O447" s="315" t="str">
        <f>IF(E447="Producto",VLOOKUP(F447,'Plantilla publicacion'!$A$3:$Q$490,16,0),"N/A")</f>
        <v>N/A</v>
      </c>
      <c r="P447" s="315" t="str">
        <f>+'PAI 2025 GPS rempl2)'!O445</f>
        <v>Revisar la solicitud de contratación y realizar los ajustes cuando haya lugar a ello  (Correo electrónico del abogado a cargo informando la revisión del proceso y/o captura de pantalla de la publicación en el SECOP /Único entregable)</v>
      </c>
      <c r="Q447" s="315">
        <f>+'PAI 2025 GPS rempl2)'!P445</f>
        <v>0</v>
      </c>
      <c r="R447" s="315">
        <f>+'PAI 2025 GPS rempl2)'!Q445</f>
        <v>1</v>
      </c>
      <c r="S447" s="315" t="str">
        <f>+'PAI 2025 GPS rempl2)'!R445</f>
        <v>Númerica</v>
      </c>
      <c r="T447" s="315" t="str">
        <f>+'PAI 2025 GPS rempl2)'!S445</f>
        <v># de Solicitudes de contratación revisadas y ajustadas / 1 Solicitudes de contratación a revisar y ajustar</v>
      </c>
      <c r="U447" s="316">
        <f>+'PAI 2025 GPS rempl2)'!T445</f>
        <v>45870</v>
      </c>
      <c r="V447" s="316">
        <f>+'PAI 2025 GPS rempl2)'!U445</f>
        <v>45884</v>
      </c>
      <c r="W447" s="315" t="str">
        <f>+'PAI 2025 GPS rempl2)'!V445</f>
        <v>105-GRUPO DE TRABAJO DE CONTRATACIÓN</v>
      </c>
    </row>
    <row r="448" spans="1:23 16384:16384" s="317" customFormat="1" ht="58.5" customHeight="1" x14ac:dyDescent="0.25">
      <c r="A448" s="314" t="s">
        <v>1320</v>
      </c>
      <c r="B448" s="315" t="e">
        <f>VLOOKUP(A448,'Dimensión 3-Gestión con Valor'!$B$10:$B$379,1,0)</f>
        <v>#N/A</v>
      </c>
      <c r="C448" s="315" t="str">
        <f>+'PAI 2025 GPS rempl2)'!B446</f>
        <v>3003-GRUPO DE TRABAJO DE APOYO A LA RED NACIONAL DE PROTECCIÓN  AL CONSUMIDOR</v>
      </c>
      <c r="D448" s="315">
        <f>+'PAI 2025 GPS rempl2)'!C446</f>
        <v>3</v>
      </c>
      <c r="E448" s="315" t="str">
        <f>+'PAI 2025 GPS rempl2)'!D446</f>
        <v>Actividad sin participación Eliminada</v>
      </c>
      <c r="F448" s="315" t="str">
        <f>+'PAI 2025 GPS rempl2)'!E446</f>
        <v>3003.6.6</v>
      </c>
      <c r="G448" s="315" t="str">
        <f>+'PAI 2025 GPS rempl2)'!F446</f>
        <v>N/A</v>
      </c>
      <c r="H448" s="315">
        <f>VLOOKUP(A448,'Plantilla publicacion'!$A$3:$F$490,6,0)</f>
        <v>0</v>
      </c>
      <c r="I448" s="315">
        <f>VLOOKUP(F448,'Plantilla publicacion'!$A$3:$N$490,14,0)</f>
        <v>0</v>
      </c>
      <c r="J448" s="315">
        <f>VLOOKUP(F448,'Plantilla publicacion'!$A$3:$P$490,15,0)</f>
        <v>0</v>
      </c>
      <c r="K448" s="315" t="str">
        <f>+'PAI 2025 GPS rempl2)'!J446</f>
        <v>N/A</v>
      </c>
      <c r="L448" s="315" t="str">
        <f>+'PAI 2025 GPS rempl2)'!K446</f>
        <v>N/A</v>
      </c>
      <c r="M448" s="315" t="str">
        <f>+'PAI 2025 GPS rempl2)'!L446</f>
        <v>N/A</v>
      </c>
      <c r="N448" s="315" t="str">
        <f t="shared" si="80"/>
        <v>Política Participación Ciudadana en la Gestión Pública _DIMENSIÓN Gestión con Valores para Resultados</v>
      </c>
      <c r="O448" s="315" t="str">
        <f>IF(E448="Producto",VLOOKUP(F448,'Plantilla publicacion'!$A$3:$Q$490,16,0),"N/A")</f>
        <v>N/A</v>
      </c>
      <c r="P448" s="315" t="str">
        <f>+'PAI 2025 GPS rempl2)'!O446</f>
        <v>Publicar el proceso de contratación en el SECOP  (Correo electrónico del abogado a cargo informando la publicación del proceso en SECOP y/o captura de pantalla de la publicación en el secop)</v>
      </c>
      <c r="Q448" s="315">
        <f>+'PAI 2025 GPS rempl2)'!P446</f>
        <v>0</v>
      </c>
      <c r="R448" s="315">
        <f>+'PAI 2025 GPS rempl2)'!Q446</f>
        <v>1</v>
      </c>
      <c r="S448" s="315" t="str">
        <f>+'PAI 2025 GPS rempl2)'!R446</f>
        <v>Númerica</v>
      </c>
      <c r="T448" s="316" t="str">
        <f>+'PAI 2025 GPS rempl2)'!S446</f>
        <v># de Solicitudes de contratación publicadas / 1 Solicitud Contratación a publicar</v>
      </c>
      <c r="U448" s="316">
        <f>+'PAI 2025 GPS rempl2)'!T446</f>
        <v>45888</v>
      </c>
      <c r="V448" s="315">
        <f>+'PAI 2025 GPS rempl2)'!U446</f>
        <v>45898</v>
      </c>
      <c r="W448" s="317" t="str">
        <f>+'PAI 2025 GPS rempl2)'!V446</f>
        <v>105-GRUPO DE TRABAJO DE CONTRATACIÓN</v>
      </c>
      <c r="XFD448" s="314"/>
    </row>
    <row r="449" spans="1:23 16384:16384" s="317" customFormat="1" ht="58.5" customHeight="1" x14ac:dyDescent="0.25">
      <c r="A449" s="196" t="s">
        <v>1322</v>
      </c>
      <c r="B449" s="314" t="e">
        <f>VLOOKUP(A449,'Dimensión 3-Gestión con Valor'!$B$10:$B$379,1,0)</f>
        <v>#N/A</v>
      </c>
      <c r="C449" s="315" t="str">
        <f>+'PAI 2025 GPS rempl2)'!B447</f>
        <v>3003-GRUPO DE TRABAJO DE APOYO A LA RED NACIONAL DE PROTECCIÓN  AL CONSUMIDOR</v>
      </c>
      <c r="D449" s="315">
        <f>+'PAI 2025 GPS rempl2)'!C447</f>
        <v>3</v>
      </c>
      <c r="E449" s="315" t="str">
        <f>+'PAI 2025 GPS rempl2)'!D447</f>
        <v>Actividad sin participación Eliminada</v>
      </c>
      <c r="F449" s="315" t="str">
        <f>+'PAI 2025 GPS rempl2)'!E447</f>
        <v>3003.6.7</v>
      </c>
      <c r="G449" s="315" t="str">
        <f>+'PAI 2025 GPS rempl2)'!F447</f>
        <v>N/A</v>
      </c>
      <c r="H449" s="315">
        <f>VLOOKUP(A449,'Plantilla publicacion'!$A$3:$F$490,6,0)</f>
        <v>0</v>
      </c>
      <c r="I449" s="315">
        <f>VLOOKUP(F449,'Plantilla publicacion'!$A$3:$N$490,14,0)</f>
        <v>0</v>
      </c>
      <c r="J449" s="315">
        <f>VLOOKUP(F449,'Plantilla publicacion'!$A$3:$P$490,15,0)</f>
        <v>0</v>
      </c>
      <c r="K449" s="315" t="str">
        <f>+'PAI 2025 GPS rempl2)'!J447</f>
        <v>N/A</v>
      </c>
      <c r="L449" s="315" t="str">
        <f>+'PAI 2025 GPS rempl2)'!K447</f>
        <v>N/A</v>
      </c>
      <c r="M449" s="315" t="str">
        <f>+'PAI 2025 GPS rempl2)'!L447</f>
        <v>N/A</v>
      </c>
      <c r="N449" s="315" t="str">
        <f t="shared" si="80"/>
        <v>Política Participación Ciudadana en la Gestión Pública _DIMENSIÓN Gestión con Valores para Resultados</v>
      </c>
      <c r="O449" s="315" t="str">
        <f>IF(E449="Producto",VLOOKUP(F449,'Plantilla publicacion'!$A$3:$Q$490,16,0),"N/A")</f>
        <v>N/A</v>
      </c>
      <c r="P449" s="315" t="str">
        <f>+'PAI 2025 GPS rempl2)'!O447</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Q449" s="315">
        <f>+'PAI 2025 GPS rempl2)'!P447</f>
        <v>0</v>
      </c>
      <c r="R449" s="315">
        <f>+'PAI 2025 GPS rempl2)'!Q447</f>
        <v>10</v>
      </c>
      <c r="S449" s="315" t="str">
        <f>+'PAI 2025 GPS rempl2)'!R447</f>
        <v>Númerica</v>
      </c>
      <c r="T449" s="315" t="str">
        <f>+'PAI 2025 GPS rempl2)'!S447</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U449" s="316">
        <f>+'PAI 2025 GPS rempl2)'!T447</f>
        <v>45898</v>
      </c>
      <c r="V449" s="316">
        <f>+'PAI 2025 GPS rempl2)'!U447</f>
        <v>45930</v>
      </c>
      <c r="W449" s="315" t="str">
        <f>+'PAI 2025 GPS rempl2)'!V447</f>
        <v>105-GRUPO DE TRABAJO DE CONTRATACIÓN</v>
      </c>
    </row>
    <row r="450" spans="1:23 16384:16384" s="317" customFormat="1" ht="58.5" customHeight="1" x14ac:dyDescent="0.25">
      <c r="A450" s="196" t="s">
        <v>1323</v>
      </c>
      <c r="B450" s="314" t="e">
        <f>VLOOKUP(A450,'Dimensión 3-Gestión con Valor'!$B$10:$B$379,1,0)</f>
        <v>#N/A</v>
      </c>
      <c r="C450" s="315" t="str">
        <f>+'PAI 2025 GPS rempl2)'!B448</f>
        <v>3003-GRUPO DE TRABAJO DE APOYO A LA RED NACIONAL DE PROTECCIÓN  AL CONSUMIDOR</v>
      </c>
      <c r="D450" s="315">
        <f>+'PAI 2025 GPS rempl2)'!C448</f>
        <v>3</v>
      </c>
      <c r="E450" s="315" t="str">
        <f>+'PAI 2025 GPS rempl2)'!D448</f>
        <v>Actividad propia Eliminada</v>
      </c>
      <c r="F450" s="315" t="str">
        <f>+'PAI 2025 GPS rempl2)'!E448</f>
        <v>3003.6.8</v>
      </c>
      <c r="G450" s="315" t="str">
        <f>+'PAI 2025 GPS rempl2)'!F448</f>
        <v>N/A</v>
      </c>
      <c r="H450" s="315">
        <f>VLOOKUP(A450,'Plantilla publicacion'!$A$3:$F$490,6,0)</f>
        <v>0</v>
      </c>
      <c r="I450" s="315">
        <f>VLOOKUP(F450,'Plantilla publicacion'!$A$3:$N$490,14,0)</f>
        <v>0</v>
      </c>
      <c r="J450" s="315">
        <f>VLOOKUP(F450,'Plantilla publicacion'!$A$3:$P$490,15,0)</f>
        <v>0</v>
      </c>
      <c r="K450" s="315" t="str">
        <f>+'PAI 2025 GPS rempl2)'!J448</f>
        <v>N/A</v>
      </c>
      <c r="L450" s="315" t="str">
        <f>+'PAI 2025 GPS rempl2)'!K448</f>
        <v>N/A</v>
      </c>
      <c r="M450" s="315" t="str">
        <f>+'PAI 2025 GPS rempl2)'!L448</f>
        <v>N/A</v>
      </c>
      <c r="N450" s="315" t="str">
        <f t="shared" si="80"/>
        <v>Política Participación Ciudadana en la Gestión Pública _DIMENSIÓN Gestión con Valores para Resultados</v>
      </c>
      <c r="O450" s="315" t="str">
        <f>IF(E450="Producto",VLOOKUP(F450,'Plantilla publicacion'!$A$3:$Q$490,16,0),"N/A")</f>
        <v>N/A</v>
      </c>
      <c r="P450" s="315" t="str">
        <f>+'PAI 2025 GPS rempl2)'!O448</f>
        <v>Realizar seguimiento a la ejecución de la iniciativas seleccionadas (Informe de actividades Programa Consufondo que de cuenta de las ligas fortalecidas)</v>
      </c>
      <c r="Q450" s="315">
        <f>+'PAI 2025 GPS rempl2)'!P448</f>
        <v>50</v>
      </c>
      <c r="R450" s="315">
        <f>+'PAI 2025 GPS rempl2)'!Q448</f>
        <v>4</v>
      </c>
      <c r="S450" s="315" t="str">
        <f>+'PAI 2025 GPS rempl2)'!R448</f>
        <v>Númerica</v>
      </c>
      <c r="T450" s="315" t="str">
        <f>+'PAI 2025 GPS rempl2)'!S448</f>
        <v># de informes presentados / 4 informes programados</v>
      </c>
      <c r="U450" s="316">
        <f>+'PAI 2025 GPS rempl2)'!T448</f>
        <v>45930</v>
      </c>
      <c r="V450" s="316">
        <f>+'PAI 2025 GPS rempl2)'!U448</f>
        <v>46006</v>
      </c>
      <c r="W450" s="315" t="str">
        <f>+'PAI 2025 GPS rempl2)'!V448</f>
        <v>3003-GRUPO DE TRABAJO DE APOYO A LA RED NACIONAL DE PROTECCIÓN  AL CONSUMIDOR</v>
      </c>
    </row>
    <row r="451" spans="1:23 16384:16384" ht="58.5" customHeight="1" x14ac:dyDescent="0.25">
      <c r="A451" s="196" t="s">
        <v>1132</v>
      </c>
      <c r="B451" s="186" t="str">
        <f>VLOOKUP(A451,'Dimensión 3-Gestión con Valor'!$B$10:$B$379,1,0)</f>
        <v>1000.1</v>
      </c>
      <c r="C451" s="184" t="str">
        <f>+'PAI 2025 GPS rempl2)'!B449</f>
        <v>1000-DESPACHO DEL SUPERINTENDENTE DELEGADO PARA LA PROTECCIÓN DE LA COMPETENCIA</v>
      </c>
      <c r="D451" s="184">
        <f>+'PAI 2025 GPS rempl2)'!C449</f>
        <v>1</v>
      </c>
      <c r="E451" s="184" t="str">
        <f>+'PAI 2025 GPS rempl2)'!D449</f>
        <v>Producto</v>
      </c>
      <c r="F451" s="184" t="str">
        <f>+'PAI 2025 GPS rempl2)'!E449</f>
        <v>1000.1</v>
      </c>
      <c r="G451" s="184" t="str">
        <f>+'PAI 2025 GPS rempl2)'!F449</f>
        <v>Innovador</v>
      </c>
      <c r="H451" s="184" t="str">
        <f>VLOOKUP(A451,'Plantilla publicacion'!$A$3:$F$490,6,0)</f>
        <v>58-Promover el enfoque preventivo, diferencial y territorial en el que hacer misional de la entidad</v>
      </c>
      <c r="I451" s="184" t="str">
        <f>VLOOKUP(F451,'Plantilla publicacion'!$A$3:$N$490,14,0)</f>
        <v>103-Cumplimiento de productos del PAI asociados a Promover el enfoque preventivo, diferencial y territorial en el que hacer misional de la entidad</v>
      </c>
      <c r="J451" s="184" t="str">
        <f>VLOOKUP(F451,'Plantilla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51" s="184" t="str">
        <f>+'PAI 2025 GPS rempl2)'!J449</f>
        <v>N/A</v>
      </c>
      <c r="L451" s="184" t="str">
        <f>+'PAI 2025 GPS rempl2)'!K449</f>
        <v>No</v>
      </c>
      <c r="M451" s="184" t="str">
        <f>+'PAI 2025 GPS rempl2)'!L449</f>
        <v>N/A</v>
      </c>
      <c r="N451" s="184" t="str">
        <f>VLOOKUP(A451,'Plantilla publicacion'!$A$2:$E$491,5,0)</f>
        <v>Política Participación Ciudadana en la Gestión Pública _DIMENSIÓN Gestión con Valores para Resultados</v>
      </c>
      <c r="O451" s="184" t="str">
        <f>IF(E451="Producto",VLOOKUP(F451,'Plantilla publicacion'!$A$3:$Q$490,16,0),"N/A")</f>
        <v>PND_7_Fortalecer las capacidades y conocimiento sobre derechos y deberes de las relaciones de consumo (programas de cumplimiento en competencia) / PES_20230190 / PES_20230196 / PES_20230195 / PES_20230200 / PEI_6 / PEI_9 / PEI_8 / PEI_7</v>
      </c>
      <c r="P451" s="184" t="str">
        <f>+'PAI 2025 GPS rempl2)'!O449</f>
        <v>Departamentos con estrategias para el Fortalecimiento sobre la Protección y Promoción de la libre competencia, beneficiados (Informe que de cuenta de los departamentos beneficiados )</v>
      </c>
      <c r="Q451" s="184">
        <f>+'PAI 2025 GPS rempl2)'!P449</f>
        <v>20</v>
      </c>
      <c r="R451" s="184">
        <f>+'PAI 2025 GPS rempl2)'!Q449</f>
        <v>56</v>
      </c>
      <c r="S451" s="184" t="str">
        <f>+'PAI 2025 GPS rempl2)'!R449</f>
        <v>Porcentual</v>
      </c>
      <c r="T451" s="184" t="str">
        <f>+'PAI 2025 GPS rempl2)'!S449</f>
        <v>% de Departamentos beneficiados / 56% de Departamentos del pais</v>
      </c>
      <c r="U451" s="185">
        <f>+'PAI 2025 GPS rempl2)'!T449</f>
        <v>45670</v>
      </c>
      <c r="V451" s="185">
        <f>+'PAI 2025 GPS rempl2)'!U449</f>
        <v>46003</v>
      </c>
      <c r="W451" s="184" t="str">
        <f>+'PAI 2025 GPS rempl2)'!V449</f>
        <v>1000-DESPACHO DEL SUPERINTENDENTE DELEGADO PARA LA PROTECCIÓN DE LA COMPETENCIA</v>
      </c>
    </row>
    <row r="452" spans="1:23 16384:16384" s="317" customFormat="1" ht="58.5" customHeight="1" x14ac:dyDescent="0.25">
      <c r="A452" s="314" t="s">
        <v>1134</v>
      </c>
      <c r="B452" s="315" t="str">
        <f>VLOOKUP(A452,'Dimensión 3-Gestión con Valor'!$B$10:$B$379,1,0)</f>
        <v>1000.1.1</v>
      </c>
      <c r="C452" s="315" t="str">
        <f>+'PAI 2025 GPS rempl2)'!B450</f>
        <v>1000-DESPACHO DEL SUPERINTENDENTE DELEGADO PARA LA PROTECCIÓN DE LA COMPETENCIA</v>
      </c>
      <c r="D452" s="315">
        <f>+'PAI 2025 GPS rempl2)'!C450</f>
        <v>1</v>
      </c>
      <c r="E452" s="315" t="str">
        <f>+'PAI 2025 GPS rempl2)'!D450</f>
        <v>Actividad propia</v>
      </c>
      <c r="F452" s="315" t="str">
        <f>+'PAI 2025 GPS rempl2)'!E450</f>
        <v>1000.1.1</v>
      </c>
      <c r="G452" s="315" t="str">
        <f>+'PAI 2025 GPS rempl2)'!F450</f>
        <v>N/A</v>
      </c>
      <c r="H452" s="315">
        <f>VLOOKUP(A452,'Plantilla publicacion'!$A$3:$F$490,6,0)</f>
        <v>0</v>
      </c>
      <c r="I452" s="315">
        <f>VLOOKUP(F452,'Plantilla publicacion'!$A$3:$N$490,14,0)</f>
        <v>0</v>
      </c>
      <c r="J452" s="315">
        <f>VLOOKUP(F452,'Plantilla publicacion'!$A$3:$P$490,15,0)</f>
        <v>0</v>
      </c>
      <c r="K452" s="315" t="str">
        <f>+'PAI 2025 GPS rempl2)'!J450</f>
        <v>N/A</v>
      </c>
      <c r="L452" s="315" t="str">
        <f>+'PAI 2025 GPS rempl2)'!K450</f>
        <v>N/A</v>
      </c>
      <c r="M452" s="315" t="str">
        <f>+'PAI 2025 GPS rempl2)'!L450</f>
        <v>N/A</v>
      </c>
      <c r="N452" s="315" t="str">
        <f t="shared" ref="N452:N453" si="81">+N451</f>
        <v>Política Participación Ciudadana en la Gestión Pública _DIMENSIÓN Gestión con Valores para Resultados</v>
      </c>
      <c r="O452" s="315" t="str">
        <f>IF(E452="Producto",VLOOKUP(F452,'Plantilla publicacion'!$A$3:$Q$490,16,0),"N/A")</f>
        <v>N/A</v>
      </c>
      <c r="P452" s="315" t="str">
        <f>+'PAI 2025 GPS rempl2)'!O450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Q452" s="315">
        <f>+'PAI 2025 GPS rempl2)'!P450</f>
        <v>20</v>
      </c>
      <c r="R452" s="315">
        <f>+'PAI 2025 GPS rempl2)'!Q450</f>
        <v>1</v>
      </c>
      <c r="S452" s="315" t="str">
        <f>+'PAI 2025 GPS rempl2)'!R450</f>
        <v>Númerica</v>
      </c>
      <c r="T452" s="316" t="str">
        <f>+'PAI 2025 GPS rempl2)'!S450</f>
        <v># de programas  establecidos / 1 programas a establecer</v>
      </c>
      <c r="U452" s="316">
        <f>+'PAI 2025 GPS rempl2)'!T450</f>
        <v>45670</v>
      </c>
      <c r="V452" s="315">
        <f>+'PAI 2025 GPS rempl2)'!U450</f>
        <v>45716</v>
      </c>
      <c r="W452" s="317" t="str">
        <f>+'PAI 2025 GPS rempl2)'!V450</f>
        <v>1000-DESPACHO DEL SUPERINTENDENTE DELEGADO PARA LA PROTECCIÓN DE LA COMPETENCIA</v>
      </c>
      <c r="XFD452" s="314"/>
    </row>
    <row r="453" spans="1:23 16384:16384" s="317" customFormat="1" ht="58.5" customHeight="1" x14ac:dyDescent="0.25">
      <c r="A453" s="196" t="s">
        <v>1136</v>
      </c>
      <c r="B453" s="314" t="str">
        <f>VLOOKUP(A453,'Dimensión 3-Gestión con Valor'!$B$10:$B$379,1,0)</f>
        <v>1000.1.2</v>
      </c>
      <c r="C453" s="315" t="str">
        <f>+'PAI 2025 GPS rempl2)'!B451</f>
        <v>1000-DESPACHO DEL SUPERINTENDENTE DELEGADO PARA LA PROTECCIÓN DE LA COMPETENCIA</v>
      </c>
      <c r="D453" s="315">
        <f>+'PAI 2025 GPS rempl2)'!C451</f>
        <v>1</v>
      </c>
      <c r="E453" s="315" t="str">
        <f>+'PAI 2025 GPS rempl2)'!D451</f>
        <v>Actividad propia</v>
      </c>
      <c r="F453" s="315" t="str">
        <f>+'PAI 2025 GPS rempl2)'!E451</f>
        <v>1000.1.2</v>
      </c>
      <c r="G453" s="315" t="str">
        <f>+'PAI 2025 GPS rempl2)'!F451</f>
        <v>N/A</v>
      </c>
      <c r="H453" s="315">
        <f>VLOOKUP(A453,'Plantilla publicacion'!$A$3:$F$490,6,0)</f>
        <v>0</v>
      </c>
      <c r="I453" s="315">
        <f>VLOOKUP(F453,'Plantilla publicacion'!$A$3:$N$490,14,0)</f>
        <v>0</v>
      </c>
      <c r="J453" s="315">
        <f>VLOOKUP(F453,'Plantilla publicacion'!$A$3:$P$490,15,0)</f>
        <v>0</v>
      </c>
      <c r="K453" s="315" t="str">
        <f>+'PAI 2025 GPS rempl2)'!J451</f>
        <v>N/A</v>
      </c>
      <c r="L453" s="315" t="str">
        <f>+'PAI 2025 GPS rempl2)'!K451</f>
        <v>N/A</v>
      </c>
      <c r="M453" s="315" t="str">
        <f>+'PAI 2025 GPS rempl2)'!L451</f>
        <v>N/A</v>
      </c>
      <c r="N453" s="315" t="str">
        <f t="shared" si="81"/>
        <v>Política Participación Ciudadana en la Gestión Pública _DIMENSIÓN Gestión con Valores para Resultados</v>
      </c>
      <c r="O453" s="315" t="str">
        <f>IF(E453="Producto",VLOOKUP(F453,'Plantilla publicacion'!$A$3:$Q$490,16,0),"N/A")</f>
        <v>N/A</v>
      </c>
      <c r="P453" s="315" t="str">
        <f>+'PAI 2025 GPS rempl2)'!O451</f>
        <v>Realizar las actividades del Programa de Estrategias para el Fortalecimiento sobre la Protección y Promoción de la libre competencia a nivel territorial, de acuerdo con el programa establecido. (Informe de cada una de las actividades definidas en el programa)</v>
      </c>
      <c r="Q453" s="315">
        <f>+'PAI 2025 GPS rempl2)'!P451</f>
        <v>80</v>
      </c>
      <c r="R453" s="315">
        <f>+'PAI 2025 GPS rempl2)'!Q451</f>
        <v>100</v>
      </c>
      <c r="S453" s="315" t="str">
        <f>+'PAI 2025 GPS rempl2)'!R451</f>
        <v>Porcentual</v>
      </c>
      <c r="T453" s="315" t="str">
        <f>+'PAI 2025 GPS rempl2)'!S451</f>
        <v>% de estrategias desarrolladas del programa / 100% de total de estrategias del programa</v>
      </c>
      <c r="U453" s="316">
        <f>+'PAI 2025 GPS rempl2)'!T451</f>
        <v>45719</v>
      </c>
      <c r="V453" s="316">
        <f>+'PAI 2025 GPS rempl2)'!U451</f>
        <v>46003</v>
      </c>
      <c r="W453" s="315" t="str">
        <f>+'PAI 2025 GPS rempl2)'!V451</f>
        <v>1000-DESPACHO DEL SUPERINTENDENTE DELEGADO PARA LA PROTECCIÓN DE LA COMPETENCIA</v>
      </c>
    </row>
    <row r="454" spans="1:23 16384:16384" ht="58.5" customHeight="1" x14ac:dyDescent="0.25">
      <c r="A454" s="196" t="s">
        <v>1138</v>
      </c>
      <c r="B454" s="186" t="str">
        <f>VLOOKUP(A454,'Dimensión 3-Gestión con Valor'!$B$10:$B$379,1,0)</f>
        <v>1000.2</v>
      </c>
      <c r="C454" s="184" t="str">
        <f>+'PAI 2025 GPS rempl2)'!B452</f>
        <v>1000-DESPACHO DEL SUPERINTENDENTE DELEGADO PARA LA PROTECCIÓN DE LA COMPETENCIA</v>
      </c>
      <c r="D454" s="184">
        <f>+'PAI 2025 GPS rempl2)'!C452</f>
        <v>1</v>
      </c>
      <c r="E454" s="184" t="str">
        <f>+'PAI 2025 GPS rempl2)'!D452</f>
        <v>Producto</v>
      </c>
      <c r="F454" s="184" t="str">
        <f>+'PAI 2025 GPS rempl2)'!E452</f>
        <v>1000.2</v>
      </c>
      <c r="G454" s="184" t="str">
        <f>+'PAI 2025 GPS rempl2)'!F452</f>
        <v>Innovador</v>
      </c>
      <c r="H454" s="184" t="str">
        <f>VLOOKUP(A454,'Plantilla publicacion'!$A$3:$F$490,6,0)</f>
        <v>56-Fortalecer la gestión de la información, el conocimiento y la innovación para optimizar la capacidad institucional</v>
      </c>
      <c r="I454" s="184" t="str">
        <f>VLOOKUP(F454,'Plantilla publicacion'!$A$3:$N$490,14,0)</f>
        <v>102-Cumplimiento de productos del PAI asociados a Fortalecer la gestión de la información, el conocimiento y la innovación para optimizar la capacidad institucional</v>
      </c>
      <c r="J454" s="184" t="str">
        <f>VLOOKUP(F454,'Plantilla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54" s="184" t="str">
        <f>+'PAI 2025 GPS rempl2)'!J452</f>
        <v>N/A</v>
      </c>
      <c r="L454" s="184" t="str">
        <f>+'PAI 2025 GPS rempl2)'!K452</f>
        <v>Si</v>
      </c>
      <c r="M454" s="184" t="str">
        <f>+'PAI 2025 GPS rempl2)'!L452</f>
        <v>N/A</v>
      </c>
      <c r="N454" s="184" t="str">
        <f>VLOOKUP(A454,'Plantilla publicacion'!$A$2:$E$491,5,0)</f>
        <v>Política Gestión del Conocimiento y la Innovación _DIMENSIÓN Gestión del conocimiento y la innovación</v>
      </c>
      <c r="O454" s="184" t="str">
        <f>IF(E454="Producto",VLOOKUP(F454,'Plantilla publicacion'!$A$3:$Q$490,16,0),"N/A")</f>
        <v>PND_7_Fortalecer las capacidades y conocimiento sobre derechos y deberes de las relaciones de consumo (programas de cumplimiento en competencia) / PND 9_Ampliar los instrumentos de prevención</v>
      </c>
      <c r="P454" s="184" t="str">
        <f>+'PAI 2025 GPS rempl2)'!O452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Q454" s="184">
        <f>+'PAI 2025 GPS rempl2)'!P452</f>
        <v>20</v>
      </c>
      <c r="R454" s="184">
        <f>+'PAI 2025 GPS rempl2)'!Q452</f>
        <v>4</v>
      </c>
      <c r="S454" s="184" t="str">
        <f>+'PAI 2025 GPS rempl2)'!R452</f>
        <v>Númerica</v>
      </c>
      <c r="T454" s="184" t="str">
        <f>+'PAI 2025 GPS rempl2)'!S452</f>
        <v># de Captura de pantalla de Documentos de la guía o manual publicado / 4 Capturas de pantalla del documento de la guía o manual a publicar</v>
      </c>
      <c r="U454" s="185">
        <f>+'PAI 2025 GPS rempl2)'!T452</f>
        <v>45691</v>
      </c>
      <c r="V454" s="185">
        <f>+'PAI 2025 GPS rempl2)'!U452</f>
        <v>45989</v>
      </c>
      <c r="W454" s="184" t="str">
        <f>+'PAI 2025 GPS rempl2)'!V452</f>
        <v>10-OFICINA  ASESORA JURÍDICA;
1000-DESPACHO DEL SUPERINTENDENTE DELEGADO PARA LA PROTECCIÓN DE LA COMPETENCIA;
73-GRUPO DE TRABAJO DE COMUNICACION</v>
      </c>
    </row>
    <row r="455" spans="1:23 16384:16384" s="317" customFormat="1" ht="58.5" customHeight="1" x14ac:dyDescent="0.25">
      <c r="A455" s="196" t="s">
        <v>1141</v>
      </c>
      <c r="B455" s="314" t="str">
        <f>VLOOKUP(A455,'Dimensión 3-Gestión con Valor'!$B$10:$B$379,1,0)</f>
        <v>1000.2.1</v>
      </c>
      <c r="C455" s="315" t="str">
        <f>+'PAI 2025 GPS rempl2)'!B453</f>
        <v>1000-DESPACHO DEL SUPERINTENDENTE DELEGADO PARA LA PROTECCIÓN DE LA COMPETENCIA</v>
      </c>
      <c r="D455" s="315">
        <f>+'PAI 2025 GPS rempl2)'!C453</f>
        <v>1</v>
      </c>
      <c r="E455" s="315" t="str">
        <f>+'PAI 2025 GPS rempl2)'!D453</f>
        <v>Actividad propia</v>
      </c>
      <c r="F455" s="315" t="str">
        <f>+'PAI 2025 GPS rempl2)'!E453</f>
        <v>1000.2.1</v>
      </c>
      <c r="G455" s="315" t="str">
        <f>+'PAI 2025 GPS rempl2)'!F453</f>
        <v>N/A</v>
      </c>
      <c r="H455" s="315">
        <f>VLOOKUP(A455,'Plantilla publicacion'!$A$3:$F$490,6,0)</f>
        <v>0</v>
      </c>
      <c r="I455" s="315">
        <f>VLOOKUP(F455,'Plantilla publicacion'!$A$3:$N$490,14,0)</f>
        <v>0</v>
      </c>
      <c r="J455" s="315">
        <f>VLOOKUP(F455,'Plantilla publicacion'!$A$3:$P$490,15,0)</f>
        <v>0</v>
      </c>
      <c r="K455" s="315" t="str">
        <f>+'PAI 2025 GPS rempl2)'!J453</f>
        <v>N/A</v>
      </c>
      <c r="L455" s="315" t="str">
        <f>+'PAI 2025 GPS rempl2)'!K453</f>
        <v>N/A</v>
      </c>
      <c r="M455" s="315" t="str">
        <f>+'PAI 2025 GPS rempl2)'!L453</f>
        <v>N/A</v>
      </c>
      <c r="N455" s="315" t="str">
        <f t="shared" ref="N455:N459" si="82">+N454</f>
        <v>Política Gestión del Conocimiento y la Innovación _DIMENSIÓN Gestión del conocimiento y la innovación</v>
      </c>
      <c r="O455" s="315" t="str">
        <f>IF(E455="Producto",VLOOKUP(F455,'Plantilla publicacion'!$A$3:$Q$490,16,0),"N/A")</f>
        <v>N/A</v>
      </c>
      <c r="P455" s="315" t="str">
        <f>+'PAI 2025 GPS rempl2)'!O453</f>
        <v>Elaborar y enviar los documentos a la Oficina Asesora Jurídica  (Documento en Word de la guía o manual remitido a la Oficina Asesora Jurídica)</v>
      </c>
      <c r="Q455" s="315">
        <f>+'PAI 2025 GPS rempl2)'!P453</f>
        <v>50</v>
      </c>
      <c r="R455" s="315">
        <f>+'PAI 2025 GPS rempl2)'!Q453</f>
        <v>4</v>
      </c>
      <c r="S455" s="315" t="str">
        <f>+'PAI 2025 GPS rempl2)'!R453</f>
        <v>Númerica</v>
      </c>
      <c r="T455" s="315" t="str">
        <f>+'PAI 2025 GPS rempl2)'!S453</f>
        <v># de guías o manuales elaborados y enviados / 4 guías o manuales  a elaborar y enviar</v>
      </c>
      <c r="U455" s="316">
        <f>+'PAI 2025 GPS rempl2)'!T453</f>
        <v>45691</v>
      </c>
      <c r="V455" s="316">
        <f>+'PAI 2025 GPS rempl2)'!U453</f>
        <v>45869</v>
      </c>
      <c r="W455" s="315" t="str">
        <f>+'PAI 2025 GPS rempl2)'!V453</f>
        <v>1000-DESPACHO DEL SUPERINTENDENTE DELEGADO PARA LA PROTECCIÓN DE LA COMPETENCIA</v>
      </c>
    </row>
    <row r="456" spans="1:23 16384:16384" s="317" customFormat="1" ht="58.5" customHeight="1" x14ac:dyDescent="0.25">
      <c r="A456" s="314" t="s">
        <v>1143</v>
      </c>
      <c r="B456" s="315" t="str">
        <f>VLOOKUP(A456,'Dimensión 3-Gestión con Valor'!$B$10:$B$379,1,0)</f>
        <v>1000.2.2</v>
      </c>
      <c r="C456" s="315" t="str">
        <f>+'PAI 2025 GPS rempl2)'!B454</f>
        <v>1000-DESPACHO DEL SUPERINTENDENTE DELEGADO PARA LA PROTECCIÓN DE LA COMPETENCIA</v>
      </c>
      <c r="D456" s="315">
        <f>+'PAI 2025 GPS rempl2)'!C454</f>
        <v>1</v>
      </c>
      <c r="E456" s="315" t="str">
        <f>+'PAI 2025 GPS rempl2)'!D454</f>
        <v>Actividad sin participación</v>
      </c>
      <c r="F456" s="315" t="str">
        <f>+'PAI 2025 GPS rempl2)'!E454</f>
        <v>1000.2.2</v>
      </c>
      <c r="G456" s="315" t="str">
        <f>+'PAI 2025 GPS rempl2)'!F454</f>
        <v>N/A</v>
      </c>
      <c r="H456" s="315">
        <f>VLOOKUP(A456,'Plantilla publicacion'!$A$3:$F$490,6,0)</f>
        <v>0</v>
      </c>
      <c r="I456" s="315">
        <f>VLOOKUP(F456,'Plantilla publicacion'!$A$3:$N$490,14,0)</f>
        <v>0</v>
      </c>
      <c r="J456" s="315">
        <f>VLOOKUP(F456,'Plantilla publicacion'!$A$3:$P$490,15,0)</f>
        <v>0</v>
      </c>
      <c r="K456" s="315" t="str">
        <f>+'PAI 2025 GPS rempl2)'!J454</f>
        <v>N/A</v>
      </c>
      <c r="L456" s="315" t="str">
        <f>+'PAI 2025 GPS rempl2)'!K454</f>
        <v>N/A</v>
      </c>
      <c r="M456" s="315" t="str">
        <f>+'PAI 2025 GPS rempl2)'!L454</f>
        <v>N/A</v>
      </c>
      <c r="N456" s="315" t="str">
        <f t="shared" si="82"/>
        <v>Política Gestión del Conocimiento y la Innovación _DIMENSIÓN Gestión del conocimiento y la innovación</v>
      </c>
      <c r="O456" s="315" t="str">
        <f>IF(E456="Producto",VLOOKUP(F456,'Plantilla publicacion'!$A$3:$Q$490,16,0),"N/A")</f>
        <v>N/A</v>
      </c>
      <c r="P456" s="315" t="str">
        <f>+'PAI 2025 GPS rempl2)'!O454</f>
        <v>Revisar y/o aprobar los documentos y enviarlos al área solicitante mediante correo electrónico. (Correo electrónico con revisión y/o aprobación de los documentos)</v>
      </c>
      <c r="Q456" s="315">
        <f>+'PAI 2025 GPS rempl2)'!P454</f>
        <v>0</v>
      </c>
      <c r="R456" s="315">
        <f>+'PAI 2025 GPS rempl2)'!Q454</f>
        <v>4</v>
      </c>
      <c r="S456" s="315" t="str">
        <f>+'PAI 2025 GPS rempl2)'!R454</f>
        <v>Númerica</v>
      </c>
      <c r="T456" s="316" t="str">
        <f>+'PAI 2025 GPS rempl2)'!S454</f>
        <v># de guías o manuales revisados / 4 guías o manuales remitidos para revisión</v>
      </c>
      <c r="U456" s="316">
        <f>+'PAI 2025 GPS rempl2)'!T454</f>
        <v>45736</v>
      </c>
      <c r="V456" s="315">
        <f>+'PAI 2025 GPS rempl2)'!U454</f>
        <v>45869</v>
      </c>
      <c r="W456" s="317" t="str">
        <f>+'PAI 2025 GPS rempl2)'!V454</f>
        <v>10-OFICINA  ASESORA JURÍDICA</v>
      </c>
      <c r="XFD456" s="314"/>
    </row>
    <row r="457" spans="1:23 16384:16384" s="317" customFormat="1" ht="58.5" customHeight="1" x14ac:dyDescent="0.25">
      <c r="A457" s="196" t="s">
        <v>1146</v>
      </c>
      <c r="B457" s="314" t="str">
        <f>VLOOKUP(A457,'Dimensión 3-Gestión con Valor'!$B$10:$B$379,1,0)</f>
        <v>1000.2.3</v>
      </c>
      <c r="C457" s="315" t="str">
        <f>+'PAI 2025 GPS rempl2)'!B455</f>
        <v>1000-DESPACHO DEL SUPERINTENDENTE DELEGADO PARA LA PROTECCIÓN DE LA COMPETENCIA</v>
      </c>
      <c r="D457" s="315">
        <f>+'PAI 2025 GPS rempl2)'!C455</f>
        <v>1</v>
      </c>
      <c r="E457" s="315" t="str">
        <f>+'PAI 2025 GPS rempl2)'!D455</f>
        <v>Actividad propia</v>
      </c>
      <c r="F457" s="315" t="str">
        <f>+'PAI 2025 GPS rempl2)'!E455</f>
        <v>1000.2.3</v>
      </c>
      <c r="G457" s="315" t="str">
        <f>+'PAI 2025 GPS rempl2)'!F455</f>
        <v>N/A</v>
      </c>
      <c r="H457" s="315">
        <f>VLOOKUP(A457,'Plantilla publicacion'!$A$3:$F$490,6,0)</f>
        <v>0</v>
      </c>
      <c r="I457" s="315">
        <f>VLOOKUP(F457,'Plantilla publicacion'!$A$3:$N$490,14,0)</f>
        <v>0</v>
      </c>
      <c r="J457" s="315">
        <f>VLOOKUP(F457,'Plantilla publicacion'!$A$3:$P$490,15,0)</f>
        <v>0</v>
      </c>
      <c r="K457" s="315" t="str">
        <f>+'PAI 2025 GPS rempl2)'!J455</f>
        <v>N/A</v>
      </c>
      <c r="L457" s="315" t="str">
        <f>+'PAI 2025 GPS rempl2)'!K455</f>
        <v>N/A</v>
      </c>
      <c r="M457" s="315" t="str">
        <f>+'PAI 2025 GPS rempl2)'!L455</f>
        <v>N/A</v>
      </c>
      <c r="N457" s="315" t="str">
        <f t="shared" si="82"/>
        <v>Política Gestión del Conocimiento y la Innovación _DIMENSIÓN Gestión del conocimiento y la innovación</v>
      </c>
      <c r="O457" s="315" t="str">
        <f>IF(E457="Producto",VLOOKUP(F457,'Plantilla publicacion'!$A$3:$Q$490,16,0),"N/A")</f>
        <v>N/A</v>
      </c>
      <c r="P457" s="315" t="str">
        <f>+'PAI 2025 GPS rempl2)'!O455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Q457" s="315">
        <f>+'PAI 2025 GPS rempl2)'!P455</f>
        <v>30</v>
      </c>
      <c r="R457" s="315">
        <f>+'PAI 2025 GPS rempl2)'!Q455</f>
        <v>4</v>
      </c>
      <c r="S457" s="315" t="str">
        <f>+'PAI 2025 GPS rempl2)'!R455</f>
        <v>Númerica</v>
      </c>
      <c r="T457" s="315" t="str">
        <f>+'PAI 2025 GPS rempl2)'!S455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U457" s="316">
        <f>+'PAI 2025 GPS rempl2)'!T455</f>
        <v>45870</v>
      </c>
      <c r="V457" s="316">
        <f>+'PAI 2025 GPS rempl2)'!U455</f>
        <v>45898</v>
      </c>
      <c r="W457" s="315" t="str">
        <f>+'PAI 2025 GPS rempl2)'!V455</f>
        <v>1000-DESPACHO DEL SUPERINTENDENTE DELEGADO PARA LA PROTECCIÓN DE LA COMPETENCIA</v>
      </c>
    </row>
    <row r="458" spans="1:23 16384:16384" s="317" customFormat="1" ht="58.5" customHeight="1" x14ac:dyDescent="0.25">
      <c r="A458" s="196" t="s">
        <v>1148</v>
      </c>
      <c r="B458" s="314" t="str">
        <f>VLOOKUP(A458,'Dimensión 3-Gestión con Valor'!$B$10:$B$379,1,0)</f>
        <v>1000.2.4</v>
      </c>
      <c r="C458" s="315" t="str">
        <f>+'PAI 2025 GPS rempl2)'!B456</f>
        <v>1000-DESPACHO DEL SUPERINTENDENTE DELEGADO PARA LA PROTECCIÓN DE LA COMPETENCIA</v>
      </c>
      <c r="D458" s="315">
        <f>+'PAI 2025 GPS rempl2)'!C456</f>
        <v>1</v>
      </c>
      <c r="E458" s="315" t="str">
        <f>+'PAI 2025 GPS rempl2)'!D456</f>
        <v>Actividad sin participación</v>
      </c>
      <c r="F458" s="315" t="str">
        <f>+'PAI 2025 GPS rempl2)'!E456</f>
        <v>1000.2.4</v>
      </c>
      <c r="G458" s="315" t="str">
        <f>+'PAI 2025 GPS rempl2)'!F456</f>
        <v>N/A</v>
      </c>
      <c r="H458" s="315">
        <f>VLOOKUP(A458,'Plantilla publicacion'!$A$3:$F$490,6,0)</f>
        <v>0</v>
      </c>
      <c r="I458" s="315">
        <f>VLOOKUP(F458,'Plantilla publicacion'!$A$3:$N$490,14,0)</f>
        <v>0</v>
      </c>
      <c r="J458" s="315">
        <f>VLOOKUP(F458,'Plantilla publicacion'!$A$3:$P$490,15,0)</f>
        <v>0</v>
      </c>
      <c r="K458" s="315" t="str">
        <f>+'PAI 2025 GPS rempl2)'!J456</f>
        <v>N/A</v>
      </c>
      <c r="L458" s="315" t="str">
        <f>+'PAI 2025 GPS rempl2)'!K456</f>
        <v>N/A</v>
      </c>
      <c r="M458" s="315" t="str">
        <f>+'PAI 2025 GPS rempl2)'!L456</f>
        <v>N/A</v>
      </c>
      <c r="N458" s="315" t="str">
        <f t="shared" si="82"/>
        <v>Política Gestión del Conocimiento y la Innovación _DIMENSIÓN Gestión del conocimiento y la innovación</v>
      </c>
      <c r="O458" s="315" t="str">
        <f>IF(E458="Producto",VLOOKUP(F458,'Plantilla publicacion'!$A$3:$Q$490,16,0),"N/A")</f>
        <v>N/A</v>
      </c>
      <c r="P458" s="315" t="str">
        <f>+'PAI 2025 GPS rempl2)'!O456</f>
        <v>Elaborar y enviar al área solicitante, los  documentos con ajustes de corrección de estilo y diagramado.  (Documento Final)</v>
      </c>
      <c r="Q458" s="315">
        <f>+'PAI 2025 GPS rempl2)'!P456</f>
        <v>0</v>
      </c>
      <c r="R458" s="315">
        <f>+'PAI 2025 GPS rempl2)'!Q456</f>
        <v>4</v>
      </c>
      <c r="S458" s="315" t="str">
        <f>+'PAI 2025 GPS rempl2)'!R456</f>
        <v>Númerica</v>
      </c>
      <c r="T458" s="315" t="str">
        <f>+'PAI 2025 GPS rempl2)'!S456</f>
        <v># de guías o Manuales con ajustes de corrección de estilo y diagramado elaborados y enviados / 4 guías o manuales con ajustes de corrección de estilo y diagramado que requieren ser elaborados y enviados</v>
      </c>
      <c r="U458" s="316">
        <f>+'PAI 2025 GPS rempl2)'!T456</f>
        <v>45901</v>
      </c>
      <c r="V458" s="316">
        <f>+'PAI 2025 GPS rempl2)'!U456</f>
        <v>45961</v>
      </c>
      <c r="W458" s="315" t="str">
        <f>+'PAI 2025 GPS rempl2)'!V456</f>
        <v>73-GRUPO DE TRABAJO DE COMUNICACION</v>
      </c>
    </row>
    <row r="459" spans="1:23 16384:16384" s="317" customFormat="1" ht="58.5" customHeight="1" x14ac:dyDescent="0.25">
      <c r="A459" s="314" t="s">
        <v>1150</v>
      </c>
      <c r="B459" s="315" t="str">
        <f>VLOOKUP(A459,'Dimensión 3-Gestión con Valor'!$B$10:$B$379,1,0)</f>
        <v>1000.2.5</v>
      </c>
      <c r="C459" s="315" t="str">
        <f>+'PAI 2025 GPS rempl2)'!B457</f>
        <v>1000-DESPACHO DEL SUPERINTENDENTE DELEGADO PARA LA PROTECCIÓN DE LA COMPETENCIA</v>
      </c>
      <c r="D459" s="315">
        <f>+'PAI 2025 GPS rempl2)'!C457</f>
        <v>1</v>
      </c>
      <c r="E459" s="315" t="str">
        <f>+'PAI 2025 GPS rempl2)'!D457</f>
        <v>Actividad propia</v>
      </c>
      <c r="F459" s="315" t="str">
        <f>+'PAI 2025 GPS rempl2)'!E457</f>
        <v>1000.2.5</v>
      </c>
      <c r="G459" s="315" t="str">
        <f>+'PAI 2025 GPS rempl2)'!F457</f>
        <v>N/A</v>
      </c>
      <c r="H459" s="315">
        <f>VLOOKUP(A459,'Plantilla publicacion'!$A$3:$F$490,6,0)</f>
        <v>0</v>
      </c>
      <c r="I459" s="315">
        <f>VLOOKUP(F459,'Plantilla publicacion'!$A$3:$N$490,14,0)</f>
        <v>0</v>
      </c>
      <c r="J459" s="315">
        <f>VLOOKUP(F459,'Plantilla publicacion'!$A$3:$P$490,15,0)</f>
        <v>0</v>
      </c>
      <c r="K459" s="315" t="str">
        <f>+'PAI 2025 GPS rempl2)'!J457</f>
        <v>N/A</v>
      </c>
      <c r="L459" s="315" t="str">
        <f>+'PAI 2025 GPS rempl2)'!K457</f>
        <v>N/A</v>
      </c>
      <c r="M459" s="315" t="str">
        <f>+'PAI 2025 GPS rempl2)'!L457</f>
        <v>N/A</v>
      </c>
      <c r="N459" s="315" t="str">
        <f t="shared" si="82"/>
        <v>Política Gestión del Conocimiento y la Innovación _DIMENSIÓN Gestión del conocimiento y la innovación</v>
      </c>
      <c r="O459" s="315" t="str">
        <f>IF(E459="Producto",VLOOKUP(F459,'Plantilla publicacion'!$A$3:$Q$490,16,0),"N/A")</f>
        <v>N/A</v>
      </c>
      <c r="P459" s="315" t="str">
        <f>+'PAI 2025 GPS rempl2)'!O457</f>
        <v>Solicitar la Publicación de los documentos en la página web. (Correo electrónico y Documento de la guía o manual a publicar)</v>
      </c>
      <c r="Q459" s="315">
        <f>+'PAI 2025 GPS rempl2)'!P457</f>
        <v>20</v>
      </c>
      <c r="R459" s="315">
        <f>+'PAI 2025 GPS rempl2)'!Q457</f>
        <v>4</v>
      </c>
      <c r="S459" s="315" t="str">
        <f>+'PAI 2025 GPS rempl2)'!R457</f>
        <v>Númerica</v>
      </c>
      <c r="T459" s="316" t="str">
        <f>+'PAI 2025 GPS rempl2)'!S457</f>
        <v># de Captura de pantalla de Documentos de la guía o manual publicado / 4 Captura de pantalla de Documento de la guía o manual a publicar</v>
      </c>
      <c r="U459" s="316">
        <f>+'PAI 2025 GPS rempl2)'!T457</f>
        <v>45965</v>
      </c>
      <c r="V459" s="315">
        <f>+'PAI 2025 GPS rempl2)'!U457</f>
        <v>45989</v>
      </c>
      <c r="W459" s="317" t="str">
        <f>+'PAI 2025 GPS rempl2)'!V457</f>
        <v>1000-DESPACHO DEL SUPERINTENDENTE DELEGADO PARA LA PROTECCIÓN DE LA COMPETENCIA</v>
      </c>
      <c r="XFD459" s="314"/>
    </row>
    <row r="460" spans="1:23 16384:16384" ht="58.5" customHeight="1" x14ac:dyDescent="0.25">
      <c r="A460" s="196" t="s">
        <v>1152</v>
      </c>
      <c r="B460" s="186" t="str">
        <f>VLOOKUP(A460,'Dimensión 3-Gestión con Valor'!$B$10:$B$379,1,0)</f>
        <v>1000.3</v>
      </c>
      <c r="C460" s="184" t="str">
        <f>+'PAI 2025 GPS rempl2)'!B458</f>
        <v>1000-DESPACHO DEL SUPERINTENDENTE DELEGADO PARA LA PROTECCIÓN DE LA COMPETENCIA</v>
      </c>
      <c r="D460" s="184">
        <f>+'PAI 2025 GPS rempl2)'!C458</f>
        <v>1</v>
      </c>
      <c r="E460" s="184" t="str">
        <f>+'PAI 2025 GPS rempl2)'!D458</f>
        <v>Producto</v>
      </c>
      <c r="F460" s="184" t="str">
        <f>+'PAI 2025 GPS rempl2)'!E458</f>
        <v>1000.3</v>
      </c>
      <c r="G460" s="184" t="str">
        <f>+'PAI 2025 GPS rempl2)'!F458</f>
        <v>Innovador</v>
      </c>
      <c r="H460" s="184" t="str">
        <f>VLOOKUP(A460,'Plantilla publicacion'!$A$3:$F$490,6,0)</f>
        <v>56-Fortalecer la gestión de la información, el conocimiento y la innovación para optimizar la capacidad institucional</v>
      </c>
      <c r="I460" s="184" t="str">
        <f>VLOOKUP(F460,'Plantilla publicacion'!$A$3:$N$490,14,0)</f>
        <v>102-Cumplimiento de productos del PAI asociados a Fortalecer la gestión de la información, el conocimiento y la innovación para optimizar la capacidad institucional</v>
      </c>
      <c r="J460" s="184" t="str">
        <f>VLOOKUP(F460,'Plantilla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0" s="184" t="str">
        <f>+'PAI 2025 GPS rempl2)'!J458</f>
        <v>N/A</v>
      </c>
      <c r="L460" s="184" t="str">
        <f>+'PAI 2025 GPS rempl2)'!K458</f>
        <v>No</v>
      </c>
      <c r="M460" s="184" t="str">
        <f>+'PAI 2025 GPS rempl2)'!L458</f>
        <v>N/A</v>
      </c>
      <c r="N460" s="184" t="str">
        <f>VLOOKUP(A460,'Plantilla publicacion'!$A$2:$E$491,5,0)</f>
        <v>Política Gestión del Conocimiento y la Innovación _DIMENSIÓN Gestión del conocimiento y la innovación</v>
      </c>
      <c r="O460" s="184" t="str">
        <f>IF(E460="Producto",VLOOKUP(F460,'Plantilla publicacion'!$A$3:$Q$490,16,0),"N/A")</f>
        <v>PND 9_Ampliar los instrumentos de prevención / PND 10_Fortalecer las actividades de inspección, vigilancia y control / PES_20230189 / PES_20230192 / PEI_4 / PEI_5</v>
      </c>
      <c r="P460" s="184" t="str">
        <f>+'PAI 2025 GPS rempl2)'!O458</f>
        <v>Estudios Económicos o informes que permitan Identificar factores que generen distorsiones en la competencia de los mercados y acciones prioritarias en materia de defensa de la competencia, realizados  (Estudios Económicos o informes elaborados)</v>
      </c>
      <c r="Q460" s="184">
        <f>+'PAI 2025 GPS rempl2)'!P458</f>
        <v>15</v>
      </c>
      <c r="R460" s="184">
        <f>+'PAI 2025 GPS rempl2)'!Q458</f>
        <v>5</v>
      </c>
      <c r="S460" s="184" t="str">
        <f>+'PAI 2025 GPS rempl2)'!R458</f>
        <v>Númerica</v>
      </c>
      <c r="T460" s="184" t="str">
        <f>+'PAI 2025 GPS rempl2)'!S458</f>
        <v># de estudios realizados y entregados / 5 estudios a realizar y entregar</v>
      </c>
      <c r="U460" s="185">
        <f>+'PAI 2025 GPS rempl2)'!T458</f>
        <v>45691</v>
      </c>
      <c r="V460" s="185">
        <f>+'PAI 2025 GPS rempl2)'!U458</f>
        <v>46003</v>
      </c>
      <c r="W460" s="184" t="str">
        <f>+'PAI 2025 GPS rempl2)'!V458</f>
        <v>1000-DESPACHO DEL SUPERINTENDENTE DELEGADO PARA LA PROTECCIÓN DE LA COMPETENCIA</v>
      </c>
    </row>
    <row r="461" spans="1:23 16384:16384" s="317" customFormat="1" ht="58.5" customHeight="1" x14ac:dyDescent="0.25">
      <c r="A461" s="196" t="s">
        <v>1154</v>
      </c>
      <c r="B461" s="314" t="str">
        <f>VLOOKUP(A461,'Dimensión 3-Gestión con Valor'!$B$10:$B$379,1,0)</f>
        <v>1000.3.1</v>
      </c>
      <c r="C461" s="315" t="str">
        <f>+'PAI 2025 GPS rempl2)'!B459</f>
        <v>1000-DESPACHO DEL SUPERINTENDENTE DELEGADO PARA LA PROTECCIÓN DE LA COMPETENCIA</v>
      </c>
      <c r="D461" s="315">
        <f>+'PAI 2025 GPS rempl2)'!C459</f>
        <v>1</v>
      </c>
      <c r="E461" s="315" t="str">
        <f>+'PAI 2025 GPS rempl2)'!D459</f>
        <v>Actividad propia</v>
      </c>
      <c r="F461" s="315" t="str">
        <f>+'PAI 2025 GPS rempl2)'!E459</f>
        <v>1000.3.1</v>
      </c>
      <c r="G461" s="315" t="str">
        <f>+'PAI 2025 GPS rempl2)'!F459</f>
        <v>N/A</v>
      </c>
      <c r="H461" s="315">
        <f>VLOOKUP(A461,'Plantilla publicacion'!$A$3:$F$490,6,0)</f>
        <v>0</v>
      </c>
      <c r="I461" s="315">
        <f>VLOOKUP(F461,'Plantilla publicacion'!$A$3:$N$490,14,0)</f>
        <v>0</v>
      </c>
      <c r="J461" s="315">
        <f>VLOOKUP(F461,'Plantilla publicacion'!$A$3:$P$490,15,0)</f>
        <v>0</v>
      </c>
      <c r="K461" s="315" t="str">
        <f>+'PAI 2025 GPS rempl2)'!J459</f>
        <v>N/A</v>
      </c>
      <c r="L461" s="315" t="str">
        <f>+'PAI 2025 GPS rempl2)'!K459</f>
        <v>N/A</v>
      </c>
      <c r="M461" s="315" t="str">
        <f>+'PAI 2025 GPS rempl2)'!L459</f>
        <v>N/A</v>
      </c>
      <c r="N461" s="315" t="str">
        <f t="shared" ref="N461:N462" si="83">+N460</f>
        <v>Política Gestión del Conocimiento y la Innovación _DIMENSIÓN Gestión del conocimiento y la innovación</v>
      </c>
      <c r="O461" s="315" t="str">
        <f>IF(E461="Producto",VLOOKUP(F461,'Plantilla publicacion'!$A$3:$Q$490,16,0),"N/A")</f>
        <v>N/A</v>
      </c>
      <c r="P461" s="315" t="str">
        <f>+'PAI 2025 GPS rempl2)'!O459</f>
        <v>Definir el alcance requerido, para los estudios o informes.  (Acta con el alcance definido)</v>
      </c>
      <c r="Q461" s="315">
        <f>+'PAI 2025 GPS rempl2)'!P459</f>
        <v>20</v>
      </c>
      <c r="R461" s="315">
        <f>+'PAI 2025 GPS rempl2)'!Q459</f>
        <v>5</v>
      </c>
      <c r="S461" s="315" t="str">
        <f>+'PAI 2025 GPS rempl2)'!R459</f>
        <v>Númerica</v>
      </c>
      <c r="T461" s="315" t="str">
        <f>+'PAI 2025 GPS rempl2)'!S459</f>
        <v># de actas con el alcance de  los estudios realizadas / 5 actas a realizar con el alcance de los estudios</v>
      </c>
      <c r="U461" s="316">
        <f>+'PAI 2025 GPS rempl2)'!T459</f>
        <v>45691</v>
      </c>
      <c r="V461" s="316">
        <f>+'PAI 2025 GPS rempl2)'!U459</f>
        <v>45716</v>
      </c>
      <c r="W461" s="315" t="str">
        <f>+'PAI 2025 GPS rempl2)'!V459</f>
        <v>1000-DESPACHO DEL SUPERINTENDENTE DELEGADO PARA LA PROTECCIÓN DE LA COMPETENCIA</v>
      </c>
    </row>
    <row r="462" spans="1:23 16384:16384" s="317" customFormat="1" ht="58.5" customHeight="1" x14ac:dyDescent="0.25">
      <c r="A462" s="196" t="s">
        <v>1156</v>
      </c>
      <c r="B462" s="314" t="str">
        <f>VLOOKUP(A462,'Dimensión 3-Gestión con Valor'!$B$10:$B$379,1,0)</f>
        <v>1000.3.2</v>
      </c>
      <c r="C462" s="315" t="str">
        <f>+'PAI 2025 GPS rempl2)'!B460</f>
        <v>1000-DESPACHO DEL SUPERINTENDENTE DELEGADO PARA LA PROTECCIÓN DE LA COMPETENCIA</v>
      </c>
      <c r="D462" s="315">
        <f>+'PAI 2025 GPS rempl2)'!C460</f>
        <v>1</v>
      </c>
      <c r="E462" s="315" t="str">
        <f>+'PAI 2025 GPS rempl2)'!D460</f>
        <v>Actividad propia</v>
      </c>
      <c r="F462" s="315" t="str">
        <f>+'PAI 2025 GPS rempl2)'!E460</f>
        <v>1000.3.2</v>
      </c>
      <c r="G462" s="315" t="str">
        <f>+'PAI 2025 GPS rempl2)'!F460</f>
        <v>N/A</v>
      </c>
      <c r="H462" s="315">
        <f>VLOOKUP(A462,'Plantilla publicacion'!$A$3:$F$490,6,0)</f>
        <v>0</v>
      </c>
      <c r="I462" s="315">
        <f>VLOOKUP(F462,'Plantilla publicacion'!$A$3:$N$490,14,0)</f>
        <v>0</v>
      </c>
      <c r="J462" s="315">
        <f>VLOOKUP(F462,'Plantilla publicacion'!$A$3:$P$490,15,0)</f>
        <v>0</v>
      </c>
      <c r="K462" s="315" t="str">
        <f>+'PAI 2025 GPS rempl2)'!J460</f>
        <v>N/A</v>
      </c>
      <c r="L462" s="315" t="str">
        <f>+'PAI 2025 GPS rempl2)'!K460</f>
        <v>N/A</v>
      </c>
      <c r="M462" s="315" t="str">
        <f>+'PAI 2025 GPS rempl2)'!L460</f>
        <v>N/A</v>
      </c>
      <c r="N462" s="315" t="str">
        <f t="shared" si="83"/>
        <v>Política Gestión del Conocimiento y la Innovación _DIMENSIÓN Gestión del conocimiento y la innovación</v>
      </c>
      <c r="O462" s="315" t="str">
        <f>IF(E462="Producto",VLOOKUP(F462,'Plantilla publicacion'!$A$3:$Q$490,16,0),"N/A")</f>
        <v>N/A</v>
      </c>
      <c r="P462" s="315" t="str">
        <f>+'PAI 2025 GPS rempl2)'!O460</f>
        <v>Realizar y entregar los estudios o informes   (Estudio presentado a la Delegada para la Protección de la Competencia)</v>
      </c>
      <c r="Q462" s="315">
        <f>+'PAI 2025 GPS rempl2)'!P460</f>
        <v>80</v>
      </c>
      <c r="R462" s="315">
        <f>+'PAI 2025 GPS rempl2)'!Q460</f>
        <v>5</v>
      </c>
      <c r="S462" s="315" t="str">
        <f>+'PAI 2025 GPS rempl2)'!R460</f>
        <v>Númerica</v>
      </c>
      <c r="T462" s="315" t="str">
        <f>+'PAI 2025 GPS rempl2)'!S460</f>
        <v># de estudios realizados y entregados / 5 estudios a realizar</v>
      </c>
      <c r="U462" s="316">
        <f>+'PAI 2025 GPS rempl2)'!T460</f>
        <v>45719</v>
      </c>
      <c r="V462" s="316">
        <f>+'PAI 2025 GPS rempl2)'!U460</f>
        <v>46003</v>
      </c>
      <c r="W462" s="315" t="str">
        <f>+'PAI 2025 GPS rempl2)'!V460</f>
        <v>1000-DESPACHO DEL SUPERINTENDENTE DELEGADO PARA LA PROTECCIÓN DE LA COMPETENCIA</v>
      </c>
    </row>
    <row r="463" spans="1:23 16384:16384" ht="58.5" customHeight="1" x14ac:dyDescent="0.25">
      <c r="A463" s="196" t="s">
        <v>1158</v>
      </c>
      <c r="B463" s="186" t="str">
        <f>VLOOKUP(A463,'Dimensión 3-Gestión con Valor'!$B$10:$B$379,1,0)</f>
        <v>1000.4</v>
      </c>
      <c r="C463" s="184" t="str">
        <f>+'PAI 2025 GPS rempl2)'!B461</f>
        <v>1000-DESPACHO DEL SUPERINTENDENTE DELEGADO PARA LA PROTECCIÓN DE LA COMPETENCIA</v>
      </c>
      <c r="D463" s="184">
        <f>+'PAI 2025 GPS rempl2)'!C461</f>
        <v>1</v>
      </c>
      <c r="E463" s="184" t="str">
        <f>+'PAI 2025 GPS rempl2)'!D461</f>
        <v>Producto</v>
      </c>
      <c r="F463" s="184" t="str">
        <f>+'PAI 2025 GPS rempl2)'!E461</f>
        <v>1000.4</v>
      </c>
      <c r="G463" s="184" t="str">
        <f>+'PAI 2025 GPS rempl2)'!F461</f>
        <v>Innovador</v>
      </c>
      <c r="H463" s="184" t="str">
        <f>VLOOKUP(A463,'Plantilla publicacion'!$A$3:$F$490,6,0)</f>
        <v>59-Generar sinergias con agentes nacionales e internacionales que permitan potenciar las capacidades de la SIC.</v>
      </c>
      <c r="I463" s="184" t="str">
        <f>VLOOKUP(F463,'Plantilla publicacion'!$A$3:$N$490,14,0)</f>
        <v>105-Cumplimiento de productos del PAI asociados a Generar sinergias con agentes nacionales e internacionales que permitan potenciar las capacidades de la SIC.</v>
      </c>
      <c r="J463" s="184" t="str">
        <f>VLOOKUP(F463,'Plantilla publicacion'!$A$3:$P$490,15,0)</f>
        <v>63 - 1-Generación de oportunidades de cooperación y fortalecimiento de existentes con grupos de interés y de valor.-5-Direccionamiento de la oferta institucional con productos y/o servicios con enfoque preventivo, diferencial y territorial.</v>
      </c>
      <c r="K463" s="184" t="str">
        <f>+'PAI 2025 GPS rempl2)'!J461</f>
        <v>N/A</v>
      </c>
      <c r="L463" s="184" t="str">
        <f>+'PAI 2025 GPS rempl2)'!K461</f>
        <v>No</v>
      </c>
      <c r="M463" s="184" t="str">
        <f>+'PAI 2025 GPS rempl2)'!L461</f>
        <v>N/A</v>
      </c>
      <c r="N463" s="184" t="str">
        <f>VLOOKUP(A463,'Plantilla publicacion'!$A$2:$E$491,5,0)</f>
        <v>Política Mejora Normativa _DIMENSIÓN Gestión con Valores para Resultados</v>
      </c>
      <c r="O463" s="184" t="str">
        <f>IF(E463="Producto",VLOOKUP(F463,'Plantilla publicacion'!$A$3:$Q$490,16,0),"N/A")</f>
        <v>PND_6_Fortalecer institucionalmente la autoridad de competencia</v>
      </c>
      <c r="P463" s="184" t="str">
        <f>+'PAI 2025 GPS rempl2)'!O461</f>
        <v>Reforma de la norma andina Decisión 608 de la CAN, con el objetivo de contribuir al desarrollo de un sistema normativo de protección de la libre competencia a nivel andino (Documento de revisión)</v>
      </c>
      <c r="Q463" s="184">
        <f>+'PAI 2025 GPS rempl2)'!P461</f>
        <v>15</v>
      </c>
      <c r="R463" s="184">
        <f>+'PAI 2025 GPS rempl2)'!Q461</f>
        <v>1</v>
      </c>
      <c r="S463" s="184" t="str">
        <f>+'PAI 2025 GPS rempl2)'!R461</f>
        <v>Númerica</v>
      </c>
      <c r="T463" s="184" t="str">
        <f>+'PAI 2025 GPS rempl2)'!S461</f>
        <v># de documentos con revisión final / 1 documentos con revisión final</v>
      </c>
      <c r="U463" s="185">
        <f>+'PAI 2025 GPS rempl2)'!T461</f>
        <v>45691</v>
      </c>
      <c r="V463" s="185">
        <f>+'PAI 2025 GPS rempl2)'!U461</f>
        <v>46010</v>
      </c>
      <c r="W463" s="184" t="str">
        <f>+'PAI 2025 GPS rempl2)'!V461</f>
        <v>1000-DESPACHO DEL SUPERINTENDENTE DELEGADO PARA LA PROTECCIÓN DE LA COMPETENCIA</v>
      </c>
    </row>
    <row r="464" spans="1:23 16384:16384" s="317" customFormat="1" ht="58.5" customHeight="1" x14ac:dyDescent="0.25">
      <c r="A464" s="314" t="s">
        <v>1160</v>
      </c>
      <c r="B464" s="315" t="str">
        <f>VLOOKUP(A464,'Dimensión 3-Gestión con Valor'!$B$10:$B$379,1,0)</f>
        <v>1000.4.1</v>
      </c>
      <c r="C464" s="315" t="str">
        <f>+'PAI 2025 GPS rempl2)'!B462</f>
        <v>1000-DESPACHO DEL SUPERINTENDENTE DELEGADO PARA LA PROTECCIÓN DE LA COMPETENCIA</v>
      </c>
      <c r="D464" s="315">
        <f>+'PAI 2025 GPS rempl2)'!C462</f>
        <v>1</v>
      </c>
      <c r="E464" s="315" t="str">
        <f>+'PAI 2025 GPS rempl2)'!D462</f>
        <v>Actividad propia</v>
      </c>
      <c r="F464" s="315" t="str">
        <f>+'PAI 2025 GPS rempl2)'!E462</f>
        <v>1000.4.1</v>
      </c>
      <c r="G464" s="315" t="str">
        <f>+'PAI 2025 GPS rempl2)'!F462</f>
        <v>N/A</v>
      </c>
      <c r="H464" s="315">
        <f>VLOOKUP(A464,'Plantilla publicacion'!$A$3:$F$490,6,0)</f>
        <v>0</v>
      </c>
      <c r="I464" s="315">
        <f>VLOOKUP(F464,'Plantilla publicacion'!$A$3:$N$490,14,0)</f>
        <v>0</v>
      </c>
      <c r="J464" s="315">
        <f>VLOOKUP(F464,'Plantilla publicacion'!$A$3:$P$490,15,0)</f>
        <v>0</v>
      </c>
      <c r="K464" s="315" t="str">
        <f>+'PAI 2025 GPS rempl2)'!J462</f>
        <v>N/A</v>
      </c>
      <c r="L464" s="315" t="str">
        <f>+'PAI 2025 GPS rempl2)'!K462</f>
        <v>N/A</v>
      </c>
      <c r="M464" s="315" t="str">
        <f>+'PAI 2025 GPS rempl2)'!L462</f>
        <v>N/A</v>
      </c>
      <c r="N464" s="315" t="str">
        <f t="shared" ref="N464:N465" si="84">+N463</f>
        <v>Política Mejora Normativa _DIMENSIÓN Gestión con Valores para Resultados</v>
      </c>
      <c r="O464" s="315" t="str">
        <f>IF(E464="Producto",VLOOKUP(F464,'Plantilla publicacion'!$A$3:$Q$490,16,0),"N/A")</f>
        <v>N/A</v>
      </c>
      <c r="P464" s="315" t="str">
        <f>+'PAI 2025 GPS rempl2)'!O462</f>
        <v>Participar en las reuniones para discusión, aprobación y divulgación del articulado de la modificación a la Decisión 608 de la CAN.  (Listado de asistencia, captura de pantalla de la reunión o acta de discusión)</v>
      </c>
      <c r="Q464" s="315">
        <f>+'PAI 2025 GPS rempl2)'!P462</f>
        <v>20</v>
      </c>
      <c r="R464" s="315">
        <f>+'PAI 2025 GPS rempl2)'!Q462</f>
        <v>6</v>
      </c>
      <c r="S464" s="315" t="str">
        <f>+'PAI 2025 GPS rempl2)'!R462</f>
        <v>Númerica</v>
      </c>
      <c r="T464" s="316" t="str">
        <f>+'PAI 2025 GPS rempl2)'!S462</f>
        <v># de reuniones realizadas / 6 reuniones programadas</v>
      </c>
      <c r="U464" s="316">
        <f>+'PAI 2025 GPS rempl2)'!T462</f>
        <v>45691</v>
      </c>
      <c r="V464" s="315">
        <f>+'PAI 2025 GPS rempl2)'!U462</f>
        <v>45989</v>
      </c>
      <c r="W464" s="317" t="str">
        <f>+'PAI 2025 GPS rempl2)'!V462</f>
        <v>1000-DESPACHO DEL SUPERINTENDENTE DELEGADO PARA LA PROTECCIÓN DE LA COMPETENCIA</v>
      </c>
      <c r="XFD464" s="314"/>
    </row>
    <row r="465" spans="1:23 16384:16384" s="317" customFormat="1" ht="58.5" customHeight="1" x14ac:dyDescent="0.25">
      <c r="A465" s="196" t="s">
        <v>1162</v>
      </c>
      <c r="B465" s="314" t="str">
        <f>VLOOKUP(A465,'Dimensión 3-Gestión con Valor'!$B$10:$B$379,1,0)</f>
        <v>1000.4.2</v>
      </c>
      <c r="C465" s="315" t="str">
        <f>+'PAI 2025 GPS rempl2)'!B463</f>
        <v>1000-DESPACHO DEL SUPERINTENDENTE DELEGADO PARA LA PROTECCIÓN DE LA COMPETENCIA</v>
      </c>
      <c r="D465" s="315">
        <f>+'PAI 2025 GPS rempl2)'!C463</f>
        <v>1</v>
      </c>
      <c r="E465" s="315" t="str">
        <f>+'PAI 2025 GPS rempl2)'!D463</f>
        <v>Actividad propia</v>
      </c>
      <c r="F465" s="315" t="str">
        <f>+'PAI 2025 GPS rempl2)'!E463</f>
        <v>1000.4.2</v>
      </c>
      <c r="G465" s="315" t="str">
        <f>+'PAI 2025 GPS rempl2)'!F463</f>
        <v>N/A</v>
      </c>
      <c r="H465" s="315">
        <f>VLOOKUP(A465,'Plantilla publicacion'!$A$3:$F$490,6,0)</f>
        <v>0</v>
      </c>
      <c r="I465" s="315">
        <f>VLOOKUP(F465,'Plantilla publicacion'!$A$3:$N$490,14,0)</f>
        <v>0</v>
      </c>
      <c r="J465" s="315">
        <f>VLOOKUP(F465,'Plantilla publicacion'!$A$3:$P$490,15,0)</f>
        <v>0</v>
      </c>
      <c r="K465" s="315" t="str">
        <f>+'PAI 2025 GPS rempl2)'!J463</f>
        <v>N/A</v>
      </c>
      <c r="L465" s="315" t="str">
        <f>+'PAI 2025 GPS rempl2)'!K463</f>
        <v>N/A</v>
      </c>
      <c r="M465" s="315" t="str">
        <f>+'PAI 2025 GPS rempl2)'!L463</f>
        <v>N/A</v>
      </c>
      <c r="N465" s="315" t="str">
        <f t="shared" si="84"/>
        <v>Política Mejora Normativa _DIMENSIÓN Gestión con Valores para Resultados</v>
      </c>
      <c r="O465" s="315" t="str">
        <f>IF(E465="Producto",VLOOKUP(F465,'Plantilla publicacion'!$A$3:$Q$490,16,0),"N/A")</f>
        <v>N/A</v>
      </c>
      <c r="P465" s="315" t="str">
        <f>+'PAI 2025 GPS rempl2)'!O463</f>
        <v>Realizar la revisión de las modificaciones a la Decisión 608  (Documento de revisión)</v>
      </c>
      <c r="Q465" s="315">
        <f>+'PAI 2025 GPS rempl2)'!P463</f>
        <v>80</v>
      </c>
      <c r="R465" s="315">
        <f>+'PAI 2025 GPS rempl2)'!Q463</f>
        <v>1</v>
      </c>
      <c r="S465" s="315" t="str">
        <f>+'PAI 2025 GPS rempl2)'!R463</f>
        <v>Númerica</v>
      </c>
      <c r="T465" s="315" t="str">
        <f>+'PAI 2025 GPS rempl2)'!S463</f>
        <v># de documentos con revisión final / 1 documentos con revisión final</v>
      </c>
      <c r="U465" s="316">
        <f>+'PAI 2025 GPS rempl2)'!T463</f>
        <v>45870</v>
      </c>
      <c r="V465" s="316">
        <f>+'PAI 2025 GPS rempl2)'!U463</f>
        <v>46010</v>
      </c>
      <c r="W465" s="315" t="str">
        <f>+'PAI 2025 GPS rempl2)'!V463</f>
        <v>1000-DESPACHO DEL SUPERINTENDENTE DELEGADO PARA LA PROTECCIÓN DE LA COMPETENCIA</v>
      </c>
    </row>
    <row r="466" spans="1:23 16384:16384" ht="58.5" customHeight="1" x14ac:dyDescent="0.25">
      <c r="A466" s="196" t="s">
        <v>1163</v>
      </c>
      <c r="B466" s="186" t="str">
        <f>VLOOKUP(A466,'Dimensión 3-Gestión con Valor'!$B$10:$B$379,1,0)</f>
        <v>1000.5</v>
      </c>
      <c r="C466" s="184" t="str">
        <f>+'PAI 2025 GPS rempl2)'!B464</f>
        <v>1000-DESPACHO DEL SUPERINTENDENTE DELEGADO PARA LA PROTECCIÓN DE LA COMPETENCIA</v>
      </c>
      <c r="D466" s="184">
        <f>+'PAI 2025 GPS rempl2)'!C464</f>
        <v>1</v>
      </c>
      <c r="E466" s="184" t="str">
        <f>+'PAI 2025 GPS rempl2)'!D464</f>
        <v>Producto</v>
      </c>
      <c r="F466" s="184" t="str">
        <f>+'PAI 2025 GPS rempl2)'!E464</f>
        <v>1000.5</v>
      </c>
      <c r="G466" s="184" t="str">
        <f>+'PAI 2025 GPS rempl2)'!F464</f>
        <v>Innovador</v>
      </c>
      <c r="H466" s="184" t="str">
        <f>VLOOKUP(A466,'Plantilla publicacion'!$A$3:$F$490,6,0)</f>
        <v>58-Promover el enfoque preventivo, diferencial y territorial en el que hacer misional de la entidad</v>
      </c>
      <c r="I466" s="184" t="str">
        <f>VLOOKUP(F466,'Plantilla publicacion'!$A$3:$N$490,14,0)</f>
        <v>103-Cumplimiento de productos del PAI asociados a Promover el enfoque preventivo, diferencial y territorial en el que hacer misional de la entidad</v>
      </c>
      <c r="J466" s="184" t="str">
        <f>VLOOKUP(F466,'Plantilla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66" s="184" t="str">
        <f>+'PAI 2025 GPS rempl2)'!J464</f>
        <v xml:space="preserve">PND - 4-04-1-c- Transformación productiva, internacionalización y acción climática - Políticas de competencia, consumidor e infraestructura de la calidad modernas </v>
      </c>
      <c r="L466" s="184" t="str">
        <f>+'PAI 2025 GPS rempl2)'!K464</f>
        <v>No</v>
      </c>
      <c r="M466" s="184" t="str">
        <f>+'PAI 2025 GPS rempl2)'!L464</f>
        <v>N/A</v>
      </c>
      <c r="N466" s="184" t="str">
        <f>VLOOKUP(A466,'Plantilla publicacion'!$A$2:$E$491,5,0)</f>
        <v>Política Servicio al Ciudadano_DIMENSIÓN Gestión con Valores para Resultados</v>
      </c>
      <c r="O466" s="184" t="str">
        <f>IF(E466="Producto",VLOOKUP(F466,'Plantilla publicacion'!$A$3:$Q$490,16,0),"N/A")</f>
        <v>PND 9_Ampliar los instrumentos de prevención / PND 16_Construir mecanismos de autorregulación que fortalezcan la protección de la competencia / PND 17_Sensibilizar en estos aspectos a los empresarios que utilizan plataformas digitales para sus nichos de mercado.</v>
      </c>
      <c r="P466" s="184" t="str">
        <f>+'PAI 2025 GPS rempl2)'!O464</f>
        <v>Matriz de riesgos de colusión en contratación pública y formulación de mecanismos para reducir dichos riesgos, elaborada y socializada (Matrices guía para identificar riesgos entregada)</v>
      </c>
      <c r="Q466" s="184">
        <f>+'PAI 2025 GPS rempl2)'!P464</f>
        <v>15</v>
      </c>
      <c r="R466" s="184">
        <f>+'PAI 2025 GPS rempl2)'!Q464</f>
        <v>1</v>
      </c>
      <c r="S466" s="184" t="str">
        <f>+'PAI 2025 GPS rempl2)'!R464</f>
        <v>Númerica</v>
      </c>
      <c r="T466" s="184" t="str">
        <f>+'PAI 2025 GPS rempl2)'!S464</f>
        <v># de matrices guía para identificar riesgos entregadas / 1 matrices guía para identificar riesgos a realizar</v>
      </c>
      <c r="U466" s="185">
        <f>+'PAI 2025 GPS rempl2)'!T464</f>
        <v>45677</v>
      </c>
      <c r="V466" s="185">
        <f>+'PAI 2025 GPS rempl2)'!U464</f>
        <v>46003</v>
      </c>
      <c r="W466" s="184" t="str">
        <f>+'PAI 2025 GPS rempl2)'!V464</f>
        <v>1000-DESPACHO DEL SUPERINTENDENTE DELEGADO PARA LA PROTECCIÓN DE LA COMPETENCIA</v>
      </c>
    </row>
    <row r="467" spans="1:23 16384:16384" s="317" customFormat="1" ht="58.5" customHeight="1" x14ac:dyDescent="0.25">
      <c r="A467" s="196" t="s">
        <v>1165</v>
      </c>
      <c r="B467" s="314" t="str">
        <f>VLOOKUP(A467,'Dimensión 3-Gestión con Valor'!$B$10:$B$379,1,0)</f>
        <v>1000.5.1</v>
      </c>
      <c r="C467" s="315" t="str">
        <f>+'PAI 2025 GPS rempl2)'!B465</f>
        <v>1000-DESPACHO DEL SUPERINTENDENTE DELEGADO PARA LA PROTECCIÓN DE LA COMPETENCIA</v>
      </c>
      <c r="D467" s="315">
        <f>+'PAI 2025 GPS rempl2)'!C465</f>
        <v>1</v>
      </c>
      <c r="E467" s="315" t="str">
        <f>+'PAI 2025 GPS rempl2)'!D465</f>
        <v>Actividad propia</v>
      </c>
      <c r="F467" s="315" t="str">
        <f>+'PAI 2025 GPS rempl2)'!E465</f>
        <v>1000.5.1</v>
      </c>
      <c r="G467" s="315" t="str">
        <f>+'PAI 2025 GPS rempl2)'!F465</f>
        <v>N/A</v>
      </c>
      <c r="H467" s="315">
        <f>VLOOKUP(A467,'Plantilla publicacion'!$A$3:$F$490,6,0)</f>
        <v>0</v>
      </c>
      <c r="I467" s="315">
        <f>VLOOKUP(F467,'Plantilla publicacion'!$A$3:$N$490,14,0)</f>
        <v>0</v>
      </c>
      <c r="J467" s="315">
        <f>VLOOKUP(F467,'Plantilla publicacion'!$A$3:$P$490,15,0)</f>
        <v>0</v>
      </c>
      <c r="K467" s="315" t="str">
        <f>+'PAI 2025 GPS rempl2)'!J465</f>
        <v>N/A</v>
      </c>
      <c r="L467" s="315" t="str">
        <f>+'PAI 2025 GPS rempl2)'!K465</f>
        <v>N/A</v>
      </c>
      <c r="M467" s="315" t="str">
        <f>+'PAI 2025 GPS rempl2)'!L465</f>
        <v>N/A</v>
      </c>
      <c r="N467" s="315" t="str">
        <f t="shared" ref="N467:N468" si="85">+N466</f>
        <v>Política Servicio al Ciudadano_DIMENSIÓN Gestión con Valores para Resultados</v>
      </c>
      <c r="O467" s="315" t="str">
        <f>IF(E467="Producto",VLOOKUP(F467,'Plantilla publicacion'!$A$3:$Q$490,16,0),"N/A")</f>
        <v>N/A</v>
      </c>
      <c r="P467" s="315" t="str">
        <f>+'PAI 2025 GPS rempl2)'!O465</f>
        <v>Diseñar la matriz de riesgos de colusión en contratación pública a partir de la identificación y análisis de los riesgos de colusión en contratación pública (Documento con la identificación de riesgos)</v>
      </c>
      <c r="Q467" s="315">
        <f>+'PAI 2025 GPS rempl2)'!P465</f>
        <v>20</v>
      </c>
      <c r="R467" s="315">
        <f>+'PAI 2025 GPS rempl2)'!Q465</f>
        <v>1</v>
      </c>
      <c r="S467" s="315" t="str">
        <f>+'PAI 2025 GPS rempl2)'!R465</f>
        <v>Númerica</v>
      </c>
      <c r="T467" s="315" t="str">
        <f>+'PAI 2025 GPS rempl2)'!S465</f>
        <v># de documentos con la identificación de riesgos diseñadas / 1 Documentos con la identificación de riesgos a diseñar</v>
      </c>
      <c r="U467" s="316">
        <f>+'PAI 2025 GPS rempl2)'!T465</f>
        <v>45677</v>
      </c>
      <c r="V467" s="316">
        <f>+'PAI 2025 GPS rempl2)'!U465</f>
        <v>45835</v>
      </c>
      <c r="W467" s="315" t="str">
        <f>+'PAI 2025 GPS rempl2)'!V465</f>
        <v>1000-DESPACHO DEL SUPERINTENDENTE DELEGADO PARA LA PROTECCIÓN DE LA COMPETENCIA</v>
      </c>
    </row>
    <row r="468" spans="1:23 16384:16384" s="317" customFormat="1" ht="58.5" customHeight="1" x14ac:dyDescent="0.25">
      <c r="A468" s="314" t="s">
        <v>1167</v>
      </c>
      <c r="B468" s="315" t="str">
        <f>VLOOKUP(A468,'Dimensión 3-Gestión con Valor'!$B$10:$B$379,1,0)</f>
        <v>1000.5.2</v>
      </c>
      <c r="C468" s="315" t="str">
        <f>+'PAI 2025 GPS rempl2)'!B466</f>
        <v>1000-DESPACHO DEL SUPERINTENDENTE DELEGADO PARA LA PROTECCIÓN DE LA COMPETENCIA</v>
      </c>
      <c r="D468" s="315">
        <f>+'PAI 2025 GPS rempl2)'!C466</f>
        <v>1</v>
      </c>
      <c r="E468" s="315" t="str">
        <f>+'PAI 2025 GPS rempl2)'!D466</f>
        <v>Actividad propia</v>
      </c>
      <c r="F468" s="315" t="str">
        <f>+'PAI 2025 GPS rempl2)'!E466</f>
        <v>1000.5.2</v>
      </c>
      <c r="G468" s="315" t="str">
        <f>+'PAI 2025 GPS rempl2)'!F466</f>
        <v>N/A</v>
      </c>
      <c r="H468" s="315">
        <f>VLOOKUP(A468,'Plantilla publicacion'!$A$3:$F$490,6,0)</f>
        <v>0</v>
      </c>
      <c r="I468" s="315">
        <f>VLOOKUP(F468,'Plantilla publicacion'!$A$3:$N$490,14,0)</f>
        <v>0</v>
      </c>
      <c r="J468" s="315">
        <f>VLOOKUP(F468,'Plantilla publicacion'!$A$3:$P$490,15,0)</f>
        <v>0</v>
      </c>
      <c r="K468" s="315" t="str">
        <f>+'PAI 2025 GPS rempl2)'!J466</f>
        <v>N/A</v>
      </c>
      <c r="L468" s="315" t="str">
        <f>+'PAI 2025 GPS rempl2)'!K466</f>
        <v>N/A</v>
      </c>
      <c r="M468" s="315" t="str">
        <f>+'PAI 2025 GPS rempl2)'!L466</f>
        <v>N/A</v>
      </c>
      <c r="N468" s="315" t="str">
        <f t="shared" si="85"/>
        <v>Política Servicio al Ciudadano_DIMENSIÓN Gestión con Valores para Resultados</v>
      </c>
      <c r="O468" s="315" t="str">
        <f>IF(E468="Producto",VLOOKUP(F468,'Plantilla publicacion'!$A$3:$Q$490,16,0),"N/A")</f>
        <v>N/A</v>
      </c>
      <c r="P468" s="315" t="str">
        <f>+'PAI 2025 GPS rempl2)'!O466</f>
        <v>Socializar la matriz con los grupos de valor externos (Soportes de la socialización de la matriz con las entidades)</v>
      </c>
      <c r="Q468" s="315">
        <f>+'PAI 2025 GPS rempl2)'!P466</f>
        <v>80</v>
      </c>
      <c r="R468" s="315">
        <f>+'PAI 2025 GPS rempl2)'!Q466</f>
        <v>1</v>
      </c>
      <c r="S468" s="315" t="str">
        <f>+'PAI 2025 GPS rempl2)'!R466</f>
        <v>Númerica</v>
      </c>
      <c r="T468" s="316" t="str">
        <f>+'PAI 2025 GPS rempl2)'!S466</f>
        <v># de matrices guía para identificar riesgos socializada / 1 matrices guía para identificar riesgos a socializar</v>
      </c>
      <c r="U468" s="316">
        <f>+'PAI 2025 GPS rempl2)'!T466</f>
        <v>45839</v>
      </c>
      <c r="V468" s="315">
        <f>+'PAI 2025 GPS rempl2)'!U466</f>
        <v>46003</v>
      </c>
      <c r="W468" s="317" t="str">
        <f>+'PAI 2025 GPS rempl2)'!V466</f>
        <v>1000-DESPACHO DEL SUPERINTENDENTE DELEGADO PARA LA PROTECCIÓN DE LA COMPETENCIA</v>
      </c>
      <c r="XFD468" s="314"/>
    </row>
    <row r="469" spans="1:23 16384:16384" ht="58.5" customHeight="1" x14ac:dyDescent="0.25">
      <c r="A469" s="196" t="s">
        <v>1169</v>
      </c>
      <c r="B469" s="186" t="str">
        <f>VLOOKUP(A469,'Dimensión 3-Gestión con Valor'!$B$10:$B$379,1,0)</f>
        <v>1000.6</v>
      </c>
      <c r="C469" s="184" t="str">
        <f>+'PAI 2025 GPS rempl2)'!B467</f>
        <v>1000-DESPACHO DEL SUPERINTENDENTE DELEGADO PARA LA PROTECCIÓN DE LA COMPETENCIA</v>
      </c>
      <c r="D469" s="184">
        <f>+'PAI 2025 GPS rempl2)'!C467</f>
        <v>1</v>
      </c>
      <c r="E469" s="184" t="str">
        <f>+'PAI 2025 GPS rempl2)'!D467</f>
        <v>Producto</v>
      </c>
      <c r="F469" s="184" t="str">
        <f>+'PAI 2025 GPS rempl2)'!E467</f>
        <v>1000.6</v>
      </c>
      <c r="G469" s="184" t="str">
        <f>+'PAI 2025 GPS rempl2)'!F467</f>
        <v>Innovador</v>
      </c>
      <c r="H469" s="184" t="str">
        <f>VLOOKUP(A469,'Plantilla publicacion'!$A$3:$F$490,6,0)</f>
        <v>81-Mejorar la oportunidad en la atención de trámites y servicios.</v>
      </c>
      <c r="I469" s="184" t="str">
        <f>VLOOKUP(F469,'Plantilla publicacion'!$A$3:$N$490,14,0)</f>
        <v>138-Avance promedio de cumplimiento de productos asociados a mejorar la oportunidad en la atención de trámites y servicios.</v>
      </c>
      <c r="J469" s="184" t="str">
        <f>VLOOKUP(F469,'Plantilla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9" s="184" t="str">
        <f>+'PAI 2025 GPS rempl2)'!J467</f>
        <v>N/A</v>
      </c>
      <c r="L469" s="184" t="str">
        <f>+'PAI 2025 GPS rempl2)'!K467</f>
        <v>No</v>
      </c>
      <c r="M469" s="184" t="str">
        <f>+'PAI 2025 GPS rempl2)'!L467</f>
        <v>N/A</v>
      </c>
      <c r="N469" s="184" t="str">
        <f>VLOOKUP(A469,'Plantilla publicacion'!$A$2:$E$491,5,0)</f>
        <v>Política Fortalecimiento Organizacional y Simplificación de Procesos _DIMENSIÓN Gestión con Valores para Resultados</v>
      </c>
      <c r="O469" s="184">
        <f>IF(E469="Producto",VLOOKUP(F469,'Plantilla publicacion'!$A$3:$Q$490,16,0),"N/A")</f>
        <v>0</v>
      </c>
      <c r="P469" s="184" t="str">
        <f>+'PAI 2025 GPS rempl2)'!O467</f>
        <v>Herramienta de control y gestión de los tiempos de las actividades de los procedimientos de la Delegatura, diseñada y probada  (Matrices con el registro  de los tiempos de cada actividad entregado)</v>
      </c>
      <c r="Q469" s="184">
        <f>+'PAI 2025 GPS rempl2)'!P467</f>
        <v>15</v>
      </c>
      <c r="R469" s="184">
        <f>+'PAI 2025 GPS rempl2)'!Q467</f>
        <v>1</v>
      </c>
      <c r="S469" s="184" t="str">
        <f>+'PAI 2025 GPS rempl2)'!R467</f>
        <v>Númerica</v>
      </c>
      <c r="T469" s="184" t="str">
        <f>+'PAI 2025 GPS rempl2)'!S467</f>
        <v># de matrices con el registro  de los tiempos / 1 matrices con la descripción de los tiempos planeadas</v>
      </c>
      <c r="U469" s="185">
        <f>+'PAI 2025 GPS rempl2)'!T467</f>
        <v>45677</v>
      </c>
      <c r="V469" s="185">
        <f>+'PAI 2025 GPS rempl2)'!U467</f>
        <v>46003</v>
      </c>
      <c r="W469" s="184" t="str">
        <f>+'PAI 2025 GPS rempl2)'!V467</f>
        <v>1000-DESPACHO DEL SUPERINTENDENTE DELEGADO PARA LA PROTECCIÓN DE LA COMPETENCIA</v>
      </c>
    </row>
    <row r="470" spans="1:23 16384:16384" s="317" customFormat="1" ht="58.5" customHeight="1" x14ac:dyDescent="0.25">
      <c r="A470" s="196" t="s">
        <v>1171</v>
      </c>
      <c r="B470" s="314" t="str">
        <f>VLOOKUP(A470,'Dimensión 3-Gestión con Valor'!$B$10:$B$379,1,0)</f>
        <v>1000.6.1</v>
      </c>
      <c r="C470" s="315" t="str">
        <f>+'PAI 2025 GPS rempl2)'!B468</f>
        <v>1000-DESPACHO DEL SUPERINTENDENTE DELEGADO PARA LA PROTECCIÓN DE LA COMPETENCIA</v>
      </c>
      <c r="D470" s="315">
        <f>+'PAI 2025 GPS rempl2)'!C468</f>
        <v>1</v>
      </c>
      <c r="E470" s="315" t="str">
        <f>+'PAI 2025 GPS rempl2)'!D468</f>
        <v>Actividad propia</v>
      </c>
      <c r="F470" s="315" t="str">
        <f>+'PAI 2025 GPS rempl2)'!E468</f>
        <v>1000.6.1</v>
      </c>
      <c r="G470" s="315" t="str">
        <f>+'PAI 2025 GPS rempl2)'!F468</f>
        <v>N/A</v>
      </c>
      <c r="H470" s="315">
        <f>VLOOKUP(A470,'Plantilla publicacion'!$A$3:$F$490,6,0)</f>
        <v>0</v>
      </c>
      <c r="I470" s="315">
        <f>VLOOKUP(F470,'Plantilla publicacion'!$A$3:$N$490,14,0)</f>
        <v>0</v>
      </c>
      <c r="J470" s="315">
        <f>VLOOKUP(F470,'Plantilla publicacion'!$A$3:$P$490,15,0)</f>
        <v>0</v>
      </c>
      <c r="K470" s="315" t="str">
        <f>+'PAI 2025 GPS rempl2)'!J468</f>
        <v>N/A</v>
      </c>
      <c r="L470" s="315" t="str">
        <f>+'PAI 2025 GPS rempl2)'!K468</f>
        <v>N/A</v>
      </c>
      <c r="M470" s="315" t="str">
        <f>+'PAI 2025 GPS rempl2)'!L468</f>
        <v>N/A</v>
      </c>
      <c r="N470" s="315" t="str">
        <f t="shared" ref="N470:N472" si="86">+N469</f>
        <v>Política Fortalecimiento Organizacional y Simplificación de Procesos _DIMENSIÓN Gestión con Valores para Resultados</v>
      </c>
      <c r="O470" s="315" t="str">
        <f>IF(E470="Producto",VLOOKUP(F470,'Plantilla publicacion'!$A$3:$Q$490,16,0),"N/A")</f>
        <v>N/A</v>
      </c>
      <c r="P470" s="315" t="str">
        <f>+'PAI 2025 GPS rempl2)'!O468</f>
        <v>Diseñar la herramienta de control y gestión de tiempos (Matrices por procedimiento)</v>
      </c>
      <c r="Q470" s="315">
        <f>+'PAI 2025 GPS rempl2)'!P468</f>
        <v>20</v>
      </c>
      <c r="R470" s="315">
        <f>+'PAI 2025 GPS rempl2)'!Q468</f>
        <v>4</v>
      </c>
      <c r="S470" s="315" t="str">
        <f>+'PAI 2025 GPS rempl2)'!R468</f>
        <v>Númerica</v>
      </c>
      <c r="T470" s="315" t="str">
        <f>+'PAI 2025 GPS rempl2)'!S468</f>
        <v># de matrices con la descripción de actividades / 4 matrices con la descripción de actividades planeadas</v>
      </c>
      <c r="U470" s="316">
        <f>+'PAI 2025 GPS rempl2)'!T468</f>
        <v>45677</v>
      </c>
      <c r="V470" s="316">
        <f>+'PAI 2025 GPS rempl2)'!U468</f>
        <v>45835</v>
      </c>
      <c r="W470" s="315" t="str">
        <f>+'PAI 2025 GPS rempl2)'!V468</f>
        <v>1000-DESPACHO DEL SUPERINTENDENTE DELEGADO PARA LA PROTECCIÓN DE LA COMPETENCIA</v>
      </c>
    </row>
    <row r="471" spans="1:23 16384:16384" s="317" customFormat="1" ht="58.5" customHeight="1" x14ac:dyDescent="0.25">
      <c r="A471" s="196" t="s">
        <v>1173</v>
      </c>
      <c r="B471" s="314" t="str">
        <f>VLOOKUP(A471,'Dimensión 3-Gestión con Valor'!$B$10:$B$379,1,0)</f>
        <v>1000.6.2</v>
      </c>
      <c r="C471" s="315" t="str">
        <f>+'PAI 2025 GPS rempl2)'!B469</f>
        <v>1000-DESPACHO DEL SUPERINTENDENTE DELEGADO PARA LA PROTECCIÓN DE LA COMPETENCIA</v>
      </c>
      <c r="D471" s="315">
        <f>+'PAI 2025 GPS rempl2)'!C469</f>
        <v>1</v>
      </c>
      <c r="E471" s="315" t="str">
        <f>+'PAI 2025 GPS rempl2)'!D469</f>
        <v>Actividad propia</v>
      </c>
      <c r="F471" s="315" t="str">
        <f>+'PAI 2025 GPS rempl2)'!E469</f>
        <v>1000.6.2</v>
      </c>
      <c r="G471" s="315" t="str">
        <f>+'PAI 2025 GPS rempl2)'!F469</f>
        <v>N/A</v>
      </c>
      <c r="H471" s="315">
        <f>VLOOKUP(A471,'Plantilla publicacion'!$A$3:$F$490,6,0)</f>
        <v>0</v>
      </c>
      <c r="I471" s="315">
        <f>VLOOKUP(F471,'Plantilla publicacion'!$A$3:$N$490,14,0)</f>
        <v>0</v>
      </c>
      <c r="J471" s="315">
        <f>VLOOKUP(F471,'Plantilla publicacion'!$A$3:$P$490,15,0)</f>
        <v>0</v>
      </c>
      <c r="K471" s="315" t="str">
        <f>+'PAI 2025 GPS rempl2)'!J469</f>
        <v>N/A</v>
      </c>
      <c r="L471" s="315" t="str">
        <f>+'PAI 2025 GPS rempl2)'!K469</f>
        <v>N/A</v>
      </c>
      <c r="M471" s="315" t="str">
        <f>+'PAI 2025 GPS rempl2)'!L469</f>
        <v>N/A</v>
      </c>
      <c r="N471" s="315" t="str">
        <f t="shared" si="86"/>
        <v>Política Fortalecimiento Organizacional y Simplificación de Procesos _DIMENSIÓN Gestión con Valores para Resultados</v>
      </c>
      <c r="O471" s="315" t="str">
        <f>IF(E471="Producto",VLOOKUP(F471,'Plantilla publicacion'!$A$3:$Q$490,16,0),"N/A")</f>
        <v>N/A</v>
      </c>
      <c r="P471" s="315" t="str">
        <f>+'PAI 2025 GPS rempl2)'!O469</f>
        <v>Establecer las metas de tiempos de atención de las actividades definidas en la herramienta, a partir del histórico de atención de los trámites activos  (Matrices con los tiempos registrados de los trámites de la vigencia 2024)</v>
      </c>
      <c r="Q471" s="315">
        <f>+'PAI 2025 GPS rempl2)'!P469</f>
        <v>40</v>
      </c>
      <c r="R471" s="315">
        <f>+'PAI 2025 GPS rempl2)'!Q469</f>
        <v>4</v>
      </c>
      <c r="S471" s="315" t="str">
        <f>+'PAI 2025 GPS rempl2)'!R469</f>
        <v>Númerica</v>
      </c>
      <c r="T471" s="315" t="str">
        <f>+'PAI 2025 GPS rempl2)'!S469</f>
        <v># de matrices con el registro  de los tiempos / 4 matrices con la descripción de los tiempos planeadas</v>
      </c>
      <c r="U471" s="316">
        <f>+'PAI 2025 GPS rempl2)'!T469</f>
        <v>45839</v>
      </c>
      <c r="V471" s="316">
        <f>+'PAI 2025 GPS rempl2)'!U469</f>
        <v>45975</v>
      </c>
      <c r="W471" s="315" t="str">
        <f>+'PAI 2025 GPS rempl2)'!V469</f>
        <v>1000-DESPACHO DEL SUPERINTENDENTE DELEGADO PARA LA PROTECCIÓN DE LA COMPETENCIA</v>
      </c>
    </row>
    <row r="472" spans="1:23 16384:16384" s="317" customFormat="1" ht="58.5" customHeight="1" x14ac:dyDescent="0.25">
      <c r="A472" s="314" t="s">
        <v>1175</v>
      </c>
      <c r="B472" s="315" t="str">
        <f>VLOOKUP(A472,'Dimensión 3-Gestión con Valor'!$B$10:$B$379,1,0)</f>
        <v>1000.6.3</v>
      </c>
      <c r="C472" s="315" t="str">
        <f>+'PAI 2025 GPS rempl2)'!B470</f>
        <v>1000-DESPACHO DEL SUPERINTENDENTE DELEGADO PARA LA PROTECCIÓN DE LA COMPETENCIA</v>
      </c>
      <c r="D472" s="315">
        <f>+'PAI 2025 GPS rempl2)'!C470</f>
        <v>1</v>
      </c>
      <c r="E472" s="315" t="str">
        <f>+'PAI 2025 GPS rempl2)'!D470</f>
        <v>Actividad propia</v>
      </c>
      <c r="F472" s="315" t="str">
        <f>+'PAI 2025 GPS rempl2)'!E470</f>
        <v>1000.6.3</v>
      </c>
      <c r="G472" s="315" t="str">
        <f>+'PAI 2025 GPS rempl2)'!F470</f>
        <v>N/A</v>
      </c>
      <c r="H472" s="315">
        <f>VLOOKUP(A472,'Plantilla publicacion'!$A$3:$F$490,6,0)</f>
        <v>0</v>
      </c>
      <c r="I472" s="315">
        <f>VLOOKUP(F472,'Plantilla publicacion'!$A$3:$N$490,14,0)</f>
        <v>0</v>
      </c>
      <c r="J472" s="315">
        <f>VLOOKUP(F472,'Plantilla publicacion'!$A$3:$P$490,15,0)</f>
        <v>0</v>
      </c>
      <c r="K472" s="315" t="str">
        <f>+'PAI 2025 GPS rempl2)'!J470</f>
        <v>N/A</v>
      </c>
      <c r="L472" s="315" t="str">
        <f>+'PAI 2025 GPS rempl2)'!K470</f>
        <v>N/A</v>
      </c>
      <c r="M472" s="315" t="str">
        <f>+'PAI 2025 GPS rempl2)'!L470</f>
        <v>N/A</v>
      </c>
      <c r="N472" s="315" t="str">
        <f t="shared" si="86"/>
        <v>Política Fortalecimiento Organizacional y Simplificación de Procesos _DIMENSIÓN Gestión con Valores para Resultados</v>
      </c>
      <c r="O472" s="315" t="str">
        <f>IF(E472="Producto",VLOOKUP(F472,'Plantilla publicacion'!$A$3:$Q$490,16,0),"N/A")</f>
        <v>N/A</v>
      </c>
      <c r="P472" s="315" t="str">
        <f>+'PAI 2025 GPS rempl2)'!O470</f>
        <v>Realizar prueba piloto de la herramienta de control y gestión (Informe de los resultados de la prueba piloto)</v>
      </c>
      <c r="Q472" s="315">
        <f>+'PAI 2025 GPS rempl2)'!P470</f>
        <v>40</v>
      </c>
      <c r="R472" s="315">
        <f>+'PAI 2025 GPS rempl2)'!Q470</f>
        <v>1</v>
      </c>
      <c r="S472" s="315" t="str">
        <f>+'PAI 2025 GPS rempl2)'!R470</f>
        <v>Númerica</v>
      </c>
      <c r="T472" s="316" t="str">
        <f>+'PAI 2025 GPS rempl2)'!S470</f>
        <v># de Prueba Piloto realizada / 1 Prueba Piloto programada</v>
      </c>
      <c r="U472" s="316">
        <f>+'PAI 2025 GPS rempl2)'!T470</f>
        <v>45975</v>
      </c>
      <c r="V472" s="315">
        <f>+'PAI 2025 GPS rempl2)'!U470</f>
        <v>46003</v>
      </c>
      <c r="W472" s="317" t="str">
        <f>+'PAI 2025 GPS rempl2)'!V470</f>
        <v>1000-DESPACHO DEL SUPERINTENDENTE DELEGADO PARA LA PROTECCIÓN DE LA COMPETENCIA</v>
      </c>
      <c r="XFD472" s="314"/>
    </row>
    <row r="473" spans="1:23 16384:16384" ht="58.5" customHeight="1" x14ac:dyDescent="0.25">
      <c r="A473" s="196" t="s">
        <v>479</v>
      </c>
      <c r="B473" s="186" t="str">
        <f>VLOOKUP(A473,'Dimensión 1 - Talento Humano '!$B$10:$B$41,1,0)</f>
        <v>111.1</v>
      </c>
      <c r="C473" s="184" t="str">
        <f>+'PAI 2025 GPS rempl2)'!B471</f>
        <v>111-GRUPO DE TRABAJO DE ADMINISTRACIÓN DE PERSONAL</v>
      </c>
      <c r="D473" s="184">
        <f>+'PAI 2025 GPS rempl2)'!C471</f>
        <v>2</v>
      </c>
      <c r="E473" s="184" t="str">
        <f>+'PAI 2025 GPS rempl2)'!D471</f>
        <v>Producto</v>
      </c>
      <c r="F473" s="184" t="str">
        <f>+'PAI 2025 GPS rempl2)'!E471</f>
        <v>111.1</v>
      </c>
      <c r="G473" s="184" t="str">
        <f>+'PAI 2025 GPS rempl2)'!F471</f>
        <v>Operativo</v>
      </c>
      <c r="H473" s="184" t="str">
        <f>VLOOKUP(A473,'Plantilla publicacion'!$A$3:$F$490,6,0)</f>
        <v>60-Fortalecer el Sistema Integral de Gestión Institucional en el marco del Modelo Integrado de Planeación y gestión para mejorar la prestación del servicio.</v>
      </c>
      <c r="I473" s="184" t="str">
        <f>VLOOKUP(F473,'Plantilla publicacion'!$A$3:$N$490,14,0)</f>
        <v>106-Cumplimiento de productos del PAI asociados a Fortalecer el Sistema Integral de Gestión Institucional para mejorar la prestación del servicio.</v>
      </c>
      <c r="J473" s="184" t="str">
        <f>VLOOKUP(F473,'Plantilla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3" s="184" t="str">
        <f>+'PAI 2025 GPS rempl2)'!J471</f>
        <v>N/A</v>
      </c>
      <c r="L473" s="184" t="str">
        <f>+'PAI 2025 GPS rempl2)'!K471</f>
        <v>No</v>
      </c>
      <c r="M473" s="184" t="str">
        <f>+'PAI 2025 GPS rempl2)'!L471</f>
        <v>N/A</v>
      </c>
      <c r="N473" s="184" t="str">
        <f>VLOOKUP(A473,'Plantilla publicacion'!$A$2:$E$491,5,0)</f>
        <v>Política de Gestión Estratégica del Talento Humano _DIMENSIÓN Talento humano</v>
      </c>
      <c r="O473" s="184" t="str">
        <f>IF(E473="Producto",VLOOKUP(F473,'Plantilla publicacion'!$A$3:$Q$490,16,0),"N/A")</f>
        <v>DECRETO 612</v>
      </c>
      <c r="P473" s="184" t="str">
        <f>+'PAI 2025 GPS rempl2)'!O471</f>
        <v>Plan anual de Previsión de Recursos Humanos, Elaborado y publicado en la página web de la SIC e Intrasic (Documento del Plan anual de Previsión de Recursos Humanos)</v>
      </c>
      <c r="Q473" s="184">
        <f>+'PAI 2025 GPS rempl2)'!P471</f>
        <v>20</v>
      </c>
      <c r="R473" s="184">
        <f>+'PAI 2025 GPS rempl2)'!Q471</f>
        <v>1</v>
      </c>
      <c r="S473" s="184" t="str">
        <f>+'PAI 2025 GPS rempl2)'!R471</f>
        <v>Númerica</v>
      </c>
      <c r="T473" s="184" t="str">
        <f>+'PAI 2025 GPS rempl2)'!S471</f>
        <v># de Plan anual de Previsión  elaborado y publicado / 1 Plan anual de Previsión a  elaborar y publicar</v>
      </c>
      <c r="U473" s="185">
        <f>+'PAI 2025 GPS rempl2)'!T471</f>
        <v>45672</v>
      </c>
      <c r="V473" s="185">
        <f>+'PAI 2025 GPS rempl2)'!U471</f>
        <v>45688</v>
      </c>
      <c r="W473" s="184" t="str">
        <f>+'PAI 2025 GPS rempl2)'!V471</f>
        <v>111-GRUPO DE TRABAJO DE ADMINISTRACIÓN DE PERSONAL</v>
      </c>
    </row>
    <row r="474" spans="1:23 16384:16384" s="317" customFormat="1" ht="58.5" customHeight="1" x14ac:dyDescent="0.25">
      <c r="A474" s="196" t="s">
        <v>486</v>
      </c>
      <c r="B474" s="314" t="str">
        <f>VLOOKUP(A474,'Dimensión 1 - Talento Humano '!$B$10:$B$41,1,0)</f>
        <v>111.1.1</v>
      </c>
      <c r="C474" s="315" t="str">
        <f>+'PAI 2025 GPS rempl2)'!B472</f>
        <v>111-GRUPO DE TRABAJO DE ADMINISTRACIÓN DE PERSONAL</v>
      </c>
      <c r="D474" s="315">
        <f>+'PAI 2025 GPS rempl2)'!C472</f>
        <v>2</v>
      </c>
      <c r="E474" s="315" t="str">
        <f>+'PAI 2025 GPS rempl2)'!D472</f>
        <v>Actividad propia</v>
      </c>
      <c r="F474" s="315" t="str">
        <f>+'PAI 2025 GPS rempl2)'!E472</f>
        <v>111.1.1</v>
      </c>
      <c r="G474" s="315" t="str">
        <f>+'PAI 2025 GPS rempl2)'!F472</f>
        <v>N/A</v>
      </c>
      <c r="H474" s="315">
        <f>VLOOKUP(A474,'Plantilla publicacion'!$A$3:$F$490,6,0)</f>
        <v>0</v>
      </c>
      <c r="I474" s="315">
        <f>VLOOKUP(F474,'Plantilla publicacion'!$A$3:$N$490,14,0)</f>
        <v>0</v>
      </c>
      <c r="J474" s="315">
        <f>VLOOKUP(F474,'Plantilla publicacion'!$A$3:$P$490,15,0)</f>
        <v>0</v>
      </c>
      <c r="K474" s="315" t="str">
        <f>+'PAI 2025 GPS rempl2)'!J472</f>
        <v>N/A</v>
      </c>
      <c r="L474" s="315" t="str">
        <f>+'PAI 2025 GPS rempl2)'!K472</f>
        <v>N/A</v>
      </c>
      <c r="M474" s="315" t="str">
        <f>+'PAI 2025 GPS rempl2)'!L472</f>
        <v>N/A</v>
      </c>
      <c r="N474" s="315" t="str">
        <f t="shared" ref="N474:N475" si="87">+N473</f>
        <v>Política de Gestión Estratégica del Talento Humano _DIMENSIÓN Talento humano</v>
      </c>
      <c r="O474" s="315" t="str">
        <f>IF(E474="Producto",VLOOKUP(F474,'Plantilla publicacion'!$A$3:$Q$490,16,0),"N/A")</f>
        <v>N/A</v>
      </c>
      <c r="P474" s="315" t="str">
        <f>+'PAI 2025 GPS rempl2)'!O472</f>
        <v>Elaborar el Plan anual de Previsión de Recursos Humanos (Único entregable) (Documento del Plan anual de Previsión de Recursos Humanos)</v>
      </c>
      <c r="Q474" s="315">
        <f>+'PAI 2025 GPS rempl2)'!P472</f>
        <v>50</v>
      </c>
      <c r="R474" s="315">
        <f>+'PAI 2025 GPS rempl2)'!Q472</f>
        <v>1</v>
      </c>
      <c r="S474" s="315" t="str">
        <f>+'PAI 2025 GPS rempl2)'!R472</f>
        <v>Númerica</v>
      </c>
      <c r="T474" s="315" t="str">
        <f>+'PAI 2025 GPS rempl2)'!S472</f>
        <v># de Plan anual de Previsión de Recursos Humanos elaborado / 1 Plan anual de Previsión de Recursos Humanos  a elaborar</v>
      </c>
      <c r="U474" s="316">
        <f>+'PAI 2025 GPS rempl2)'!T472</f>
        <v>45672</v>
      </c>
      <c r="V474" s="316">
        <f>+'PAI 2025 GPS rempl2)'!U472</f>
        <v>45688</v>
      </c>
      <c r="W474" s="315" t="str">
        <f>+'PAI 2025 GPS rempl2)'!V472</f>
        <v>111-GRUPO DE TRABAJO DE ADMINISTRACIÓN DE PERSONAL</v>
      </c>
    </row>
    <row r="475" spans="1:23 16384:16384" s="317" customFormat="1" ht="58.5" customHeight="1" x14ac:dyDescent="0.25">
      <c r="A475" s="196" t="s">
        <v>488</v>
      </c>
      <c r="B475" s="314" t="str">
        <f>VLOOKUP(A475,'Dimensión 1 - Talento Humano '!$B$10:$B$41,1,0)</f>
        <v>111.1.2</v>
      </c>
      <c r="C475" s="315" t="str">
        <f>+'PAI 2025 GPS rempl2)'!B473</f>
        <v>111-GRUPO DE TRABAJO DE ADMINISTRACIÓN DE PERSONAL</v>
      </c>
      <c r="D475" s="315">
        <f>+'PAI 2025 GPS rempl2)'!C473</f>
        <v>2</v>
      </c>
      <c r="E475" s="315" t="str">
        <f>+'PAI 2025 GPS rempl2)'!D473</f>
        <v>Actividad propia</v>
      </c>
      <c r="F475" s="315" t="str">
        <f>+'PAI 2025 GPS rempl2)'!E473</f>
        <v>111.1.2</v>
      </c>
      <c r="G475" s="315" t="str">
        <f>+'PAI 2025 GPS rempl2)'!F473</f>
        <v>N/A</v>
      </c>
      <c r="H475" s="315">
        <f>VLOOKUP(A475,'Plantilla publicacion'!$A$3:$F$490,6,0)</f>
        <v>0</v>
      </c>
      <c r="I475" s="315">
        <f>VLOOKUP(F475,'Plantilla publicacion'!$A$3:$N$490,14,0)</f>
        <v>0</v>
      </c>
      <c r="J475" s="315">
        <f>VLOOKUP(F475,'Plantilla publicacion'!$A$3:$P$490,15,0)</f>
        <v>0</v>
      </c>
      <c r="K475" s="315" t="str">
        <f>+'PAI 2025 GPS rempl2)'!J473</f>
        <v>N/A</v>
      </c>
      <c r="L475" s="315" t="str">
        <f>+'PAI 2025 GPS rempl2)'!K473</f>
        <v>N/A</v>
      </c>
      <c r="M475" s="315" t="str">
        <f>+'PAI 2025 GPS rempl2)'!L473</f>
        <v>N/A</v>
      </c>
      <c r="N475" s="315" t="str">
        <f t="shared" si="87"/>
        <v>Política de Gestión Estratégica del Talento Humano _DIMENSIÓN Talento humano</v>
      </c>
      <c r="O475" s="315" t="str">
        <f>IF(E475="Producto",VLOOKUP(F475,'Plantilla publicacion'!$A$3:$Q$490,16,0),"N/A")</f>
        <v>N/A</v>
      </c>
      <c r="P475" s="315" t="str">
        <f>+'PAI 2025 GPS rempl2)'!O473</f>
        <v>Publicar el Plan anual de Previsión de Recursos Humanos (Único entregable) (Captura de pantalla de la publicación en la página web de la SIC e Intrasic)</v>
      </c>
      <c r="Q475" s="315">
        <f>+'PAI 2025 GPS rempl2)'!P473</f>
        <v>50</v>
      </c>
      <c r="R475" s="315">
        <f>+'PAI 2025 GPS rempl2)'!Q473</f>
        <v>1</v>
      </c>
      <c r="S475" s="315" t="str">
        <f>+'PAI 2025 GPS rempl2)'!R473</f>
        <v>Númerica</v>
      </c>
      <c r="T475" s="315" t="str">
        <f>+'PAI 2025 GPS rempl2)'!S473</f>
        <v># de Plan anual de Previsión de Recursos Humanos publicado / 1 Plan anual de Previsión de Recursos Humanos  a publicar</v>
      </c>
      <c r="U475" s="316">
        <f>+'PAI 2025 GPS rempl2)'!T473</f>
        <v>45672</v>
      </c>
      <c r="V475" s="316">
        <f>+'PAI 2025 GPS rempl2)'!U473</f>
        <v>45688</v>
      </c>
      <c r="W475" s="315" t="str">
        <f>+'PAI 2025 GPS rempl2)'!V473</f>
        <v>111-GRUPO DE TRABAJO DE ADMINISTRACIÓN DE PERSONAL</v>
      </c>
    </row>
    <row r="476" spans="1:23 16384:16384" ht="58.5" customHeight="1" x14ac:dyDescent="0.25">
      <c r="A476" s="196" t="s">
        <v>490</v>
      </c>
      <c r="B476" s="186" t="str">
        <f>VLOOKUP(A476,'Dimensión 1 - Talento Humano '!$B$10:$B$41,1,0)</f>
        <v>111.2</v>
      </c>
      <c r="C476" s="184" t="str">
        <f>+'PAI 2025 GPS rempl2)'!B474</f>
        <v>111-GRUPO DE TRABAJO DE ADMINISTRACIÓN DE PERSONAL</v>
      </c>
      <c r="D476" s="184">
        <f>+'PAI 2025 GPS rempl2)'!C474</f>
        <v>2</v>
      </c>
      <c r="E476" s="184" t="str">
        <f>+'PAI 2025 GPS rempl2)'!D474</f>
        <v>Producto</v>
      </c>
      <c r="F476" s="184" t="str">
        <f>+'PAI 2025 GPS rempl2)'!E474</f>
        <v>111.2</v>
      </c>
      <c r="G476" s="184" t="str">
        <f>+'PAI 2025 GPS rempl2)'!F474</f>
        <v>Operativo</v>
      </c>
      <c r="H476" s="184" t="str">
        <f>VLOOKUP(A476,'Plantilla publicacion'!$A$3:$F$490,6,0)</f>
        <v>60-Fortalecer el Sistema Integral de Gestión Institucional en el marco del Modelo Integrado de Planeación y gestión para mejorar la prestación del servicio.</v>
      </c>
      <c r="I476" s="184" t="str">
        <f>VLOOKUP(F476,'Plantilla publicacion'!$A$3:$N$490,14,0)</f>
        <v>106-Cumplimiento de productos del PAI asociados a Fortalecer el Sistema Integral de Gestión Institucional para mejorar la prestación del servicio.</v>
      </c>
      <c r="J476" s="184" t="str">
        <f>VLOOKUP(F476,'Plantilla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6" s="184" t="str">
        <f>+'PAI 2025 GPS rempl2)'!J474</f>
        <v>N/A</v>
      </c>
      <c r="L476" s="184" t="str">
        <f>+'PAI 2025 GPS rempl2)'!K474</f>
        <v>No</v>
      </c>
      <c r="M476" s="184" t="str">
        <f>+'PAI 2025 GPS rempl2)'!L474</f>
        <v>N/A</v>
      </c>
      <c r="N476" s="184" t="str">
        <f>VLOOKUP(A476,'Plantilla publicacion'!$A$2:$E$491,5,0)</f>
        <v>Política de Gestión Estratégica del Talento Humano _DIMENSIÓN Talento humano</v>
      </c>
      <c r="O476" s="184" t="str">
        <f>IF(E476="Producto",VLOOKUP(F476,'Plantilla publicacion'!$A$3:$Q$490,16,0),"N/A")</f>
        <v>DECRETO 612</v>
      </c>
      <c r="P476" s="184" t="str">
        <f>+'PAI 2025 GPS rempl2)'!O474</f>
        <v>Plan anual de Vacantes, Elaborado y publicado en la página web de la SIC e Intrasic (Documento del Plan anual de Vacantes)</v>
      </c>
      <c r="Q476" s="184">
        <f>+'PAI 2025 GPS rempl2)'!P474</f>
        <v>20</v>
      </c>
      <c r="R476" s="184">
        <f>+'PAI 2025 GPS rempl2)'!Q474</f>
        <v>1</v>
      </c>
      <c r="S476" s="184" t="str">
        <f>+'PAI 2025 GPS rempl2)'!R474</f>
        <v>Númerica</v>
      </c>
      <c r="T476" s="184" t="str">
        <f>+'PAI 2025 GPS rempl2)'!S474</f>
        <v># de Plan anual vacantes elaborado y publicado / 1 Plan anual  vacantes a  elaborar y publicar</v>
      </c>
      <c r="U476" s="185">
        <f>+'PAI 2025 GPS rempl2)'!T474</f>
        <v>45672</v>
      </c>
      <c r="V476" s="185">
        <f>+'PAI 2025 GPS rempl2)'!U474</f>
        <v>45688</v>
      </c>
      <c r="W476" s="184" t="str">
        <f>+'PAI 2025 GPS rempl2)'!V474</f>
        <v>111-GRUPO DE TRABAJO DE ADMINISTRACIÓN DE PERSONAL</v>
      </c>
    </row>
    <row r="477" spans="1:23 16384:16384" s="317" customFormat="1" ht="58.5" customHeight="1" x14ac:dyDescent="0.25">
      <c r="A477" s="314" t="s">
        <v>492</v>
      </c>
      <c r="B477" s="315" t="str">
        <f>VLOOKUP(A477,'Dimensión 1 - Talento Humano '!$B$10:$B$41,1,0)</f>
        <v>111.2.1</v>
      </c>
      <c r="C477" s="315" t="str">
        <f>+'PAI 2025 GPS rempl2)'!B475</f>
        <v>111-GRUPO DE TRABAJO DE ADMINISTRACIÓN DE PERSONAL</v>
      </c>
      <c r="D477" s="315">
        <f>+'PAI 2025 GPS rempl2)'!C475</f>
        <v>2</v>
      </c>
      <c r="E477" s="315" t="str">
        <f>+'PAI 2025 GPS rempl2)'!D475</f>
        <v>Actividad propia</v>
      </c>
      <c r="F477" s="315" t="str">
        <f>+'PAI 2025 GPS rempl2)'!E475</f>
        <v>111.2.1</v>
      </c>
      <c r="G477" s="315" t="str">
        <f>+'PAI 2025 GPS rempl2)'!F475</f>
        <v>N/A</v>
      </c>
      <c r="H477" s="315">
        <f>VLOOKUP(A477,'Plantilla publicacion'!$A$3:$F$490,6,0)</f>
        <v>0</v>
      </c>
      <c r="I477" s="315">
        <f>VLOOKUP(F477,'Plantilla publicacion'!$A$3:$N$490,14,0)</f>
        <v>0</v>
      </c>
      <c r="J477" s="315">
        <f>VLOOKUP(F477,'Plantilla publicacion'!$A$3:$P$490,15,0)</f>
        <v>0</v>
      </c>
      <c r="K477" s="315" t="str">
        <f>+'PAI 2025 GPS rempl2)'!J475</f>
        <v>N/A</v>
      </c>
      <c r="L477" s="315" t="str">
        <f>+'PAI 2025 GPS rempl2)'!K475</f>
        <v>N/A</v>
      </c>
      <c r="M477" s="315" t="str">
        <f>+'PAI 2025 GPS rempl2)'!L475</f>
        <v>N/A</v>
      </c>
      <c r="N477" s="315" t="str">
        <f t="shared" ref="N477:N478" si="88">+N476</f>
        <v>Política de Gestión Estratégica del Talento Humano _DIMENSIÓN Talento humano</v>
      </c>
      <c r="O477" s="315" t="str">
        <f>IF(E477="Producto",VLOOKUP(F477,'Plantilla publicacion'!$A$3:$Q$490,16,0),"N/A")</f>
        <v>N/A</v>
      </c>
      <c r="P477" s="315" t="str">
        <f>+'PAI 2025 GPS rempl2)'!O475</f>
        <v>Elaborar el Plan anual de Vacantes (Único entregable) (Documento del Plan anual de Vacantes)</v>
      </c>
      <c r="Q477" s="315">
        <f>+'PAI 2025 GPS rempl2)'!P475</f>
        <v>50</v>
      </c>
      <c r="R477" s="315">
        <f>+'PAI 2025 GPS rempl2)'!Q475</f>
        <v>1</v>
      </c>
      <c r="S477" s="315" t="str">
        <f>+'PAI 2025 GPS rempl2)'!R475</f>
        <v>Númerica</v>
      </c>
      <c r="T477" s="316" t="str">
        <f>+'PAI 2025 GPS rempl2)'!S475</f>
        <v># de Plan anual de vacantes elaborado / 1 Plan anual de  vacantes a elaborar</v>
      </c>
      <c r="U477" s="316">
        <f>+'PAI 2025 GPS rempl2)'!T475</f>
        <v>45672</v>
      </c>
      <c r="V477" s="315">
        <f>+'PAI 2025 GPS rempl2)'!U475</f>
        <v>45688</v>
      </c>
      <c r="W477" s="317" t="str">
        <f>+'PAI 2025 GPS rempl2)'!V475</f>
        <v>111-GRUPO DE TRABAJO DE ADMINISTRACIÓN DE PERSONAL</v>
      </c>
      <c r="XFD477" s="314"/>
    </row>
    <row r="478" spans="1:23 16384:16384" s="317" customFormat="1" ht="58.5" customHeight="1" x14ac:dyDescent="0.25">
      <c r="A478" s="196" t="s">
        <v>494</v>
      </c>
      <c r="B478" s="314" t="str">
        <f>VLOOKUP(A478,'Dimensión 1 - Talento Humano '!$B$10:$B$41,1,0)</f>
        <v>111.2.2</v>
      </c>
      <c r="C478" s="315" t="str">
        <f>+'PAI 2025 GPS rempl2)'!B476</f>
        <v>111-GRUPO DE TRABAJO DE ADMINISTRACIÓN DE PERSONAL</v>
      </c>
      <c r="D478" s="315">
        <f>+'PAI 2025 GPS rempl2)'!C476</f>
        <v>2</v>
      </c>
      <c r="E478" s="315" t="str">
        <f>+'PAI 2025 GPS rempl2)'!D476</f>
        <v>Actividad propia</v>
      </c>
      <c r="F478" s="315" t="str">
        <f>+'PAI 2025 GPS rempl2)'!E476</f>
        <v>111.2.2</v>
      </c>
      <c r="G478" s="315" t="str">
        <f>+'PAI 2025 GPS rempl2)'!F476</f>
        <v>N/A</v>
      </c>
      <c r="H478" s="315">
        <f>VLOOKUP(A478,'Plantilla publicacion'!$A$3:$F$490,6,0)</f>
        <v>0</v>
      </c>
      <c r="I478" s="315">
        <f>VLOOKUP(F478,'Plantilla publicacion'!$A$3:$N$490,14,0)</f>
        <v>0</v>
      </c>
      <c r="J478" s="315">
        <f>VLOOKUP(F478,'Plantilla publicacion'!$A$3:$P$490,15,0)</f>
        <v>0</v>
      </c>
      <c r="K478" s="315" t="str">
        <f>+'PAI 2025 GPS rempl2)'!J476</f>
        <v>N/A</v>
      </c>
      <c r="L478" s="315" t="str">
        <f>+'PAI 2025 GPS rempl2)'!K476</f>
        <v>N/A</v>
      </c>
      <c r="M478" s="315" t="str">
        <f>+'PAI 2025 GPS rempl2)'!L476</f>
        <v>N/A</v>
      </c>
      <c r="N478" s="315" t="str">
        <f t="shared" si="88"/>
        <v>Política de Gestión Estratégica del Talento Humano _DIMENSIÓN Talento humano</v>
      </c>
      <c r="O478" s="315" t="str">
        <f>IF(E478="Producto",VLOOKUP(F478,'Plantilla publicacion'!$A$3:$Q$490,16,0),"N/A")</f>
        <v>N/A</v>
      </c>
      <c r="P478" s="315" t="str">
        <f>+'PAI 2025 GPS rempl2)'!O476</f>
        <v>Publicar el Plan anual de Vacantes (Único entregable) (Captura de pantalla de la publicación en la página web de la SIC e Intrasic)</v>
      </c>
      <c r="Q478" s="315">
        <f>+'PAI 2025 GPS rempl2)'!P476</f>
        <v>50</v>
      </c>
      <c r="R478" s="315">
        <f>+'PAI 2025 GPS rempl2)'!Q476</f>
        <v>1</v>
      </c>
      <c r="S478" s="315" t="str">
        <f>+'PAI 2025 GPS rempl2)'!R476</f>
        <v>Númerica</v>
      </c>
      <c r="T478" s="315" t="str">
        <f>+'PAI 2025 GPS rempl2)'!S476</f>
        <v># de Plan anual de vacantes publicado / 1 Plan anual vacantes a publicar</v>
      </c>
      <c r="U478" s="316">
        <f>+'PAI 2025 GPS rempl2)'!T476</f>
        <v>45672</v>
      </c>
      <c r="V478" s="316">
        <f>+'PAI 2025 GPS rempl2)'!U476</f>
        <v>45688</v>
      </c>
      <c r="W478" s="315" t="str">
        <f>+'PAI 2025 GPS rempl2)'!V476</f>
        <v>111-GRUPO DE TRABAJO DE ADMINISTRACIÓN DE PERSONAL</v>
      </c>
    </row>
    <row r="479" spans="1:23 16384:16384" ht="58.5" customHeight="1" x14ac:dyDescent="0.25">
      <c r="A479" s="196" t="s">
        <v>496</v>
      </c>
      <c r="B479" s="186" t="str">
        <f>VLOOKUP(A479,'Dimensión 1 - Talento Humano '!$B$10:$B$41,1,0)</f>
        <v>111.3</v>
      </c>
      <c r="C479" s="184" t="str">
        <f>+'PAI 2025 GPS rempl2)'!B477</f>
        <v>111-GRUPO DE TRABAJO DE ADMINISTRACIÓN DE PERSONAL</v>
      </c>
      <c r="D479" s="184">
        <f>+'PAI 2025 GPS rempl2)'!C477</f>
        <v>2</v>
      </c>
      <c r="E479" s="184" t="str">
        <f>+'PAI 2025 GPS rempl2)'!D477</f>
        <v>Producto</v>
      </c>
      <c r="F479" s="184" t="str">
        <f>+'PAI 2025 GPS rempl2)'!E477</f>
        <v>111.3</v>
      </c>
      <c r="G479" s="184" t="str">
        <f>+'PAI 2025 GPS rempl2)'!F477</f>
        <v>Innovador</v>
      </c>
      <c r="H479" s="184" t="str">
        <f>VLOOKUP(A479,'Plantilla publicacion'!$A$3:$F$490,6,0)</f>
        <v>56-Fortalecer la gestión de la información, el conocimiento y la innovación para optimizar la capacidad institucional</v>
      </c>
      <c r="I479" s="184" t="str">
        <f>VLOOKUP(F479,'Plantilla publicacion'!$A$3:$N$490,14,0)</f>
        <v>102-Cumplimiento de productos del PAI asociados a Fortalecer la gestión de la información, el conocimiento y la innovación para optimizar la capacidad institucional</v>
      </c>
      <c r="J479" s="184" t="str">
        <f>VLOOKUP(F479,'Plantilla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79" s="184" t="str">
        <f>+'PAI 2025 GPS rempl2)'!J477</f>
        <v>N/A</v>
      </c>
      <c r="L479" s="184" t="str">
        <f>+'PAI 2025 GPS rempl2)'!K477</f>
        <v>Si</v>
      </c>
      <c r="M479" s="184" t="str">
        <f>+'PAI 2025 GPS rempl2)'!L477</f>
        <v>C-3599-0200-0005-53105b</v>
      </c>
      <c r="N479" s="184" t="str">
        <f>VLOOKUP(A479,'Plantilla publicacion'!$A$2:$E$491,5,0)</f>
        <v>Política de Gestión Estratégica del Talento Humano _DIMENSIÓN Talento humano</v>
      </c>
      <c r="O479" s="184">
        <f>IF(E479="Producto",VLOOKUP(F479,'Plantilla publicacion'!$A$3:$Q$490,16,0),"N/A")</f>
        <v>0</v>
      </c>
      <c r="P479" s="184" t="str">
        <f>+'PAI 2025 GPS rempl2)'!O477</f>
        <v>Estrategia que permita la continuidad en la prestación de servicio,  la garantía del bienestar integral y la adecuada gestión del conocimiento, implementada  (Herramienta tecnológica para retención del conocimiento)</v>
      </c>
      <c r="Q479" s="184">
        <f>+'PAI 2025 GPS rempl2)'!P477</f>
        <v>60</v>
      </c>
      <c r="R479" s="184">
        <f>+'PAI 2025 GPS rempl2)'!Q477</f>
        <v>1</v>
      </c>
      <c r="S479" s="184" t="str">
        <f>+'PAI 2025 GPS rempl2)'!R477</f>
        <v>Númerica</v>
      </c>
      <c r="T479" s="184" t="str">
        <f>+'PAI 2025 GPS rempl2)'!S477</f>
        <v># de Herramienta tecnológica implementada / 1 Herramienta tecnológica ejecutada</v>
      </c>
      <c r="U479" s="185">
        <f>+'PAI 2025 GPS rempl2)'!T477</f>
        <v>45659</v>
      </c>
      <c r="V479" s="185">
        <f>+'PAI 2025 GPS rempl2)'!U477</f>
        <v>46010</v>
      </c>
      <c r="W479" s="184" t="str">
        <f>+'PAI 2025 GPS rempl2)'!V477</f>
        <v>111-GRUPO DE TRABAJO DE ADMINISTRACIÓN DE PERSONAL;
20-OFICINA DE TECNOLOGÍA E INFORMÁTICA;
73-GRUPO DE TRABAJO DE COMUNICACION</v>
      </c>
    </row>
    <row r="480" spans="1:23 16384:16384" s="317" customFormat="1" ht="58.5" customHeight="1" x14ac:dyDescent="0.25">
      <c r="A480" s="196" t="s">
        <v>501</v>
      </c>
      <c r="B480" s="314" t="str">
        <f>VLOOKUP(A480,'Dimensión 1 - Talento Humano '!$B$10:$B$41,1,0)</f>
        <v>111.3.1</v>
      </c>
      <c r="C480" s="315" t="str">
        <f>+'PAI 2025 GPS rempl2)'!B478</f>
        <v>111-GRUPO DE TRABAJO DE ADMINISTRACIÓN DE PERSONAL</v>
      </c>
      <c r="D480" s="315">
        <f>+'PAI 2025 GPS rempl2)'!C478</f>
        <v>2</v>
      </c>
      <c r="E480" s="315" t="str">
        <f>+'PAI 2025 GPS rempl2)'!D478</f>
        <v>Actividad propia</v>
      </c>
      <c r="F480" s="315" t="str">
        <f>+'PAI 2025 GPS rempl2)'!E478</f>
        <v>111.3.1</v>
      </c>
      <c r="G480" s="315" t="str">
        <f>+'PAI 2025 GPS rempl2)'!F478</f>
        <v>N/A</v>
      </c>
      <c r="H480" s="315">
        <f>VLOOKUP(A480,'Plantilla publicacion'!$A$3:$F$490,6,0)</f>
        <v>0</v>
      </c>
      <c r="I480" s="315">
        <f>VLOOKUP(F480,'Plantilla publicacion'!$A$3:$N$490,14,0)</f>
        <v>0</v>
      </c>
      <c r="J480" s="315">
        <f>VLOOKUP(F480,'Plantilla publicacion'!$A$3:$P$490,15,0)</f>
        <v>0</v>
      </c>
      <c r="K480" s="315" t="str">
        <f>+'PAI 2025 GPS rempl2)'!J478</f>
        <v>N/A</v>
      </c>
      <c r="L480" s="315" t="str">
        <f>+'PAI 2025 GPS rempl2)'!K478</f>
        <v>N/A</v>
      </c>
      <c r="M480" s="315" t="str">
        <f>+'PAI 2025 GPS rempl2)'!L478</f>
        <v>N/A</v>
      </c>
      <c r="N480" s="315" t="str">
        <f t="shared" ref="N480:N482" si="89">+N479</f>
        <v>Política de Gestión Estratégica del Talento Humano _DIMENSIÓN Talento humano</v>
      </c>
      <c r="O480" s="315" t="str">
        <f>IF(E480="Producto",VLOOKUP(F480,'Plantilla publicacion'!$A$3:$Q$490,16,0),"N/A")</f>
        <v>N/A</v>
      </c>
      <c r="P480" s="315" t="str">
        <f>+'PAI 2025 GPS rempl2)'!O478</f>
        <v>Implementar una herramienta tecnológica para retención del conocimiento de los servidores públicos  de la entidad por retiro.  (Manual de usuario y acta de entrega de la herramienta)</v>
      </c>
      <c r="Q480" s="315">
        <f>+'PAI 2025 GPS rempl2)'!P478</f>
        <v>50</v>
      </c>
      <c r="R480" s="315">
        <f>+'PAI 2025 GPS rempl2)'!Q478</f>
        <v>2</v>
      </c>
      <c r="S480" s="315" t="str">
        <f>+'PAI 2025 GPS rempl2)'!R478</f>
        <v>Númerica</v>
      </c>
      <c r="T480" s="315" t="str">
        <f>+'PAI 2025 GPS rempl2)'!S478</f>
        <v># de Manual de usuario y acta de entrega final elaborados / 2 Manual de usuario y acta de entrega final recibidos</v>
      </c>
      <c r="U480" s="316">
        <f>+'PAI 2025 GPS rempl2)'!T478</f>
        <v>45659</v>
      </c>
      <c r="V480" s="316">
        <f>+'PAI 2025 GPS rempl2)'!U478</f>
        <v>45716</v>
      </c>
      <c r="W480" s="315" t="str">
        <f>+'PAI 2025 GPS rempl2)'!V478</f>
        <v>111-GRUPO DE TRABAJO DE ADMINISTRACIÓN DE PERSONAL;
20-OFICINA DE TECNOLOGÍA E INFORMÁTICA</v>
      </c>
    </row>
    <row r="481" spans="1:23 16384:16384" s="317" customFormat="1" ht="58.5" customHeight="1" x14ac:dyDescent="0.25">
      <c r="A481" s="314" t="s">
        <v>504</v>
      </c>
      <c r="B481" s="315" t="str">
        <f>VLOOKUP(A481,'Dimensión 1 - Talento Humano '!$B$10:$B$41,1,0)</f>
        <v>111.3.2</v>
      </c>
      <c r="C481" s="315" t="str">
        <f>+'PAI 2025 GPS rempl2)'!B479</f>
        <v>111-GRUPO DE TRABAJO DE ADMINISTRACIÓN DE PERSONAL</v>
      </c>
      <c r="D481" s="315">
        <f>+'PAI 2025 GPS rempl2)'!C479</f>
        <v>2</v>
      </c>
      <c r="E481" s="315" t="str">
        <f>+'PAI 2025 GPS rempl2)'!D479</f>
        <v>Actividad propia</v>
      </c>
      <c r="F481" s="315" t="str">
        <f>+'PAI 2025 GPS rempl2)'!E479</f>
        <v>111.3.2</v>
      </c>
      <c r="G481" s="315" t="str">
        <f>+'PAI 2025 GPS rempl2)'!F479</f>
        <v>N/A</v>
      </c>
      <c r="H481" s="315">
        <f>VLOOKUP(A481,'Plantilla publicacion'!$A$3:$F$490,6,0)</f>
        <v>0</v>
      </c>
      <c r="I481" s="315">
        <f>VLOOKUP(F481,'Plantilla publicacion'!$A$3:$N$490,14,0)</f>
        <v>0</v>
      </c>
      <c r="J481" s="315">
        <f>VLOOKUP(F481,'Plantilla publicacion'!$A$3:$P$490,15,0)</f>
        <v>0</v>
      </c>
      <c r="K481" s="315" t="str">
        <f>+'PAI 2025 GPS rempl2)'!J479</f>
        <v>N/A</v>
      </c>
      <c r="L481" s="315" t="str">
        <f>+'PAI 2025 GPS rempl2)'!K479</f>
        <v>N/A</v>
      </c>
      <c r="M481" s="315" t="str">
        <f>+'PAI 2025 GPS rempl2)'!L479</f>
        <v>N/A</v>
      </c>
      <c r="N481" s="315" t="str">
        <f t="shared" si="89"/>
        <v>Política de Gestión Estratégica del Talento Humano _DIMENSIÓN Talento humano</v>
      </c>
      <c r="O481" s="315" t="str">
        <f>IF(E481="Producto",VLOOKUP(F481,'Plantilla publicacion'!$A$3:$Q$490,16,0),"N/A")</f>
        <v>N/A</v>
      </c>
      <c r="P481" s="315" t="str">
        <f>+'PAI 2025 GPS rempl2)'!O479</f>
        <v>Fomentar la apropiación de la herramienta a través de un recurso pedagógico y la encuesta de satisfacción   (Video didáctico para el diligenciamiento de la herramienta y resultados  de la encuesta de satisfacción)</v>
      </c>
      <c r="Q481" s="315">
        <f>+'PAI 2025 GPS rempl2)'!P479</f>
        <v>25</v>
      </c>
      <c r="R481" s="315">
        <f>+'PAI 2025 GPS rempl2)'!Q479</f>
        <v>2</v>
      </c>
      <c r="S481" s="315" t="str">
        <f>+'PAI 2025 GPS rempl2)'!R479</f>
        <v>Númerica</v>
      </c>
      <c r="T481" s="316" t="str">
        <f>+'PAI 2025 GPS rempl2)'!S479</f>
        <v># de Soportes realizados / 2 Soportes programados</v>
      </c>
      <c r="U481" s="316">
        <f>+'PAI 2025 GPS rempl2)'!T479</f>
        <v>45691</v>
      </c>
      <c r="V481" s="315">
        <f>+'PAI 2025 GPS rempl2)'!U479</f>
        <v>46010</v>
      </c>
      <c r="W481" s="317" t="str">
        <f>+'PAI 2025 GPS rempl2)'!V479</f>
        <v>111-GRUPO DE TRABAJO DE ADMINISTRACIÓN DE PERSONAL;
20-OFICINA DE TECNOLOGÍA E INFORMÁTICA;
73-GRUPO DE TRABAJO DE COMUNICACION</v>
      </c>
      <c r="XFD481" s="314"/>
    </row>
    <row r="482" spans="1:23 16384:16384" s="317" customFormat="1" ht="58.5" customHeight="1" x14ac:dyDescent="0.25">
      <c r="A482" s="196" t="s">
        <v>506</v>
      </c>
      <c r="B482" s="314" t="str">
        <f>VLOOKUP(A482,'Dimensión 1 - Talento Humano '!$B$10:$B$41,1,0)</f>
        <v>111.3.3</v>
      </c>
      <c r="C482" s="315" t="str">
        <f>+'PAI 2025 GPS rempl2)'!B480</f>
        <v>111-GRUPO DE TRABAJO DE ADMINISTRACIÓN DE PERSONAL</v>
      </c>
      <c r="D482" s="315">
        <f>+'PAI 2025 GPS rempl2)'!C480</f>
        <v>2</v>
      </c>
      <c r="E482" s="315" t="str">
        <f>+'PAI 2025 GPS rempl2)'!D480</f>
        <v>Actividad propia</v>
      </c>
      <c r="F482" s="315" t="str">
        <f>+'PAI 2025 GPS rempl2)'!E480</f>
        <v>111.3.3</v>
      </c>
      <c r="G482" s="315" t="str">
        <f>+'PAI 2025 GPS rempl2)'!F480</f>
        <v>N/A</v>
      </c>
      <c r="H482" s="315">
        <f>VLOOKUP(A482,'Plantilla publicacion'!$A$3:$F$490,6,0)</f>
        <v>0</v>
      </c>
      <c r="I482" s="315">
        <f>VLOOKUP(F482,'Plantilla publicacion'!$A$3:$N$490,14,0)</f>
        <v>0</v>
      </c>
      <c r="J482" s="315">
        <f>VLOOKUP(F482,'Plantilla publicacion'!$A$3:$P$490,15,0)</f>
        <v>0</v>
      </c>
      <c r="K482" s="315" t="str">
        <f>+'PAI 2025 GPS rempl2)'!J480</f>
        <v>N/A</v>
      </c>
      <c r="L482" s="315" t="str">
        <f>+'PAI 2025 GPS rempl2)'!K480</f>
        <v>N/A</v>
      </c>
      <c r="M482" s="315" t="str">
        <f>+'PAI 2025 GPS rempl2)'!L480</f>
        <v>N/A</v>
      </c>
      <c r="N482" s="315" t="str">
        <f t="shared" si="89"/>
        <v>Política de Gestión Estratégica del Talento Humano _DIMENSIÓN Talento humano</v>
      </c>
      <c r="O482" s="315" t="str">
        <f>IF(E482="Producto",VLOOKUP(F482,'Plantilla publicacion'!$A$3:$Q$490,16,0),"N/A")</f>
        <v>N/A</v>
      </c>
      <c r="P482" s="315" t="str">
        <f>+'PAI 2025 GPS rempl2)'!O480</f>
        <v>Realizar seguimiento trimestral  al diligenciamiento de la herramienta por parte de los servidores que se retiran y  apropiación por parte de los funcionarios que ingresan  y presentarlo al CIGD     (Informes (trimestrales)</v>
      </c>
      <c r="Q482" s="315">
        <f>+'PAI 2025 GPS rempl2)'!P480</f>
        <v>25</v>
      </c>
      <c r="R482" s="315">
        <f>+'PAI 2025 GPS rempl2)'!Q480</f>
        <v>2</v>
      </c>
      <c r="S482" s="315" t="str">
        <f>+'PAI 2025 GPS rempl2)'!R480</f>
        <v>Númerica</v>
      </c>
      <c r="T482" s="315" t="str">
        <f>+'PAI 2025 GPS rempl2)'!S480</f>
        <v># de informes trimestrales elaborados / 2 informes trimestrales entregados</v>
      </c>
      <c r="U482" s="316">
        <f>+'PAI 2025 GPS rempl2)'!T480</f>
        <v>45811</v>
      </c>
      <c r="V482" s="316">
        <f>+'PAI 2025 GPS rempl2)'!U480</f>
        <v>46010</v>
      </c>
      <c r="W482" s="315" t="str">
        <f>+'PAI 2025 GPS rempl2)'!V480</f>
        <v>111-GRUPO DE TRABAJO DE ADMINISTRACIÓN DE PERSONAL</v>
      </c>
    </row>
    <row r="483" spans="1:23 16384:16384" ht="58.5" customHeight="1" x14ac:dyDescent="0.25">
      <c r="A483" s="196" t="s">
        <v>1083</v>
      </c>
      <c r="B483" s="186" t="str">
        <f>VLOOKUP(A483,'Dimensión 4 - Evaluación de res'!B10:B14,1,0)</f>
        <v>30.1</v>
      </c>
      <c r="C483" s="184" t="str">
        <f>+'PAI 2025 GPS rempl2)'!B481</f>
        <v>30-OFICINA ASESORA DE PLANEACIÓN</v>
      </c>
      <c r="D483" s="184">
        <f>+'PAI 2025 GPS rempl2)'!C481</f>
        <v>4</v>
      </c>
      <c r="E483" s="184" t="str">
        <f>+'PAI 2025 GPS rempl2)'!D481</f>
        <v>Producto</v>
      </c>
      <c r="F483" s="184" t="str">
        <f>+'PAI 2025 GPS rempl2)'!E481</f>
        <v>30.1</v>
      </c>
      <c r="G483" s="184" t="str">
        <f>+'PAI 2025 GPS rempl2)'!F481</f>
        <v>Innovador</v>
      </c>
      <c r="H483" s="184" t="str">
        <f>VLOOKUP(A483,'Plantilla publicacion'!$A$3:$F$490,6,0)</f>
        <v>81-Mejorar la oportunidad en la atención de trámites y servicios.</v>
      </c>
      <c r="I483" s="184" t="str">
        <f>VLOOKUP(F483,'Plantilla publicacion'!$A$3:$N$490,14,0)</f>
        <v>138-Avance promedio de cumplimiento de productos asociados a mejorar la oportunidad en la atención de trámites y servicios.</v>
      </c>
      <c r="J483" s="184" t="str">
        <f>VLOOKUP(F483,'Plantilla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83" s="184" t="str">
        <f>+'PAI 2025 GPS rempl2)'!J481</f>
        <v>N/A</v>
      </c>
      <c r="L483" s="184" t="str">
        <f>+'PAI 2025 GPS rempl2)'!K481</f>
        <v>No</v>
      </c>
      <c r="M483" s="184" t="str">
        <f>+'PAI 2025 GPS rempl2)'!L481</f>
        <v>FUNCIONAMIENTO</v>
      </c>
      <c r="N483" s="184" t="str">
        <f>VLOOKUP(A483,'Plantilla publicacion'!$A$2:$E$491,5,0)</f>
        <v>Política Seguimiento y evaluación de la gestión institucional _DIMENSIÓN Evaluación de Resultados</v>
      </c>
      <c r="O483" s="184">
        <f>IF(E483="Producto",VLOOKUP(F483,'Plantilla publicacion'!$A$3:$Q$490,16,0),"N/A")</f>
        <v>0</v>
      </c>
      <c r="P483" s="184" t="str">
        <f>+'PAI 2025 GPS rempl2)'!O481</f>
        <v>Sistema de alertas para monitorear el comportamiento de los trámites misionales priorizados, elaborado y presentado (Correo electronico con el envío del reporte al equipo directivo)</v>
      </c>
      <c r="Q483" s="184">
        <f>+'PAI 2025 GPS rempl2)'!P481</f>
        <v>20</v>
      </c>
      <c r="R483" s="184">
        <f>+'PAI 2025 GPS rempl2)'!Q481</f>
        <v>1</v>
      </c>
      <c r="S483" s="184" t="str">
        <f>+'PAI 2025 GPS rempl2)'!R481</f>
        <v>Númerica</v>
      </c>
      <c r="T483" s="184" t="str">
        <f>+'PAI 2025 GPS rempl2)'!S481</f>
        <v># de Sistema de alertas elaborado y presentado / 1 Sistema de alertas programado</v>
      </c>
      <c r="U483" s="185">
        <f>+'PAI 2025 GPS rempl2)'!T481</f>
        <v>45730</v>
      </c>
      <c r="V483" s="185">
        <f>+'PAI 2025 GPS rempl2)'!U481</f>
        <v>46006</v>
      </c>
      <c r="W483" s="184" t="str">
        <f>+'PAI 2025 GPS rempl2)'!V481</f>
        <v>30-OFICINA ASESORA DE PLANEACIÓN</v>
      </c>
    </row>
    <row r="484" spans="1:23 16384:16384" s="317" customFormat="1" ht="58.5" customHeight="1" x14ac:dyDescent="0.25">
      <c r="A484" s="196" t="s">
        <v>1085</v>
      </c>
      <c r="B484" s="314" t="str">
        <f>VLOOKUP(A484,'Dimensión 4 - Evaluación de res'!B11:B15,1,0)</f>
        <v>30.1.1</v>
      </c>
      <c r="C484" s="315" t="str">
        <f>+'PAI 2025 GPS rempl2)'!B482</f>
        <v>30-OFICINA ASESORA DE PLANEACIÓN</v>
      </c>
      <c r="D484" s="315">
        <f>+'PAI 2025 GPS rempl2)'!C482</f>
        <v>4</v>
      </c>
      <c r="E484" s="315" t="str">
        <f>+'PAI 2025 GPS rempl2)'!D482</f>
        <v>Actividad propia</v>
      </c>
      <c r="F484" s="315" t="str">
        <f>+'PAI 2025 GPS rempl2)'!E482</f>
        <v>30.1.1</v>
      </c>
      <c r="G484" s="315" t="str">
        <f>+'PAI 2025 GPS rempl2)'!F482</f>
        <v>N/A</v>
      </c>
      <c r="H484" s="315">
        <f>VLOOKUP(A484,'Plantilla publicacion'!$A$3:$F$490,6,0)</f>
        <v>0</v>
      </c>
      <c r="I484" s="315">
        <f>VLOOKUP(F484,'Plantilla publicacion'!$A$3:$N$490,14,0)</f>
        <v>0</v>
      </c>
      <c r="J484" s="315">
        <f>VLOOKUP(F484,'Plantilla publicacion'!$A$3:$P$490,15,0)</f>
        <v>0</v>
      </c>
      <c r="K484" s="315" t="str">
        <f>+'PAI 2025 GPS rempl2)'!J482</f>
        <v>N/A</v>
      </c>
      <c r="L484" s="315" t="str">
        <f>+'PAI 2025 GPS rempl2)'!K482</f>
        <v>N/A</v>
      </c>
      <c r="M484" s="315" t="str">
        <f>+'PAI 2025 GPS rempl2)'!L482</f>
        <v>N/A</v>
      </c>
      <c r="N484" s="315" t="str">
        <f t="shared" ref="N484:N487" si="90">+N483</f>
        <v>Política Seguimiento y evaluación de la gestión institucional _DIMENSIÓN Evaluación de Resultados</v>
      </c>
      <c r="O484" s="315" t="str">
        <f>IF(E484="Producto",VLOOKUP(F484,'Plantilla publicacion'!$A$3:$Q$490,16,0),"N/A")</f>
        <v>N/A</v>
      </c>
      <c r="P484" s="315" t="str">
        <f>+'PAI 2025 GPS rempl2)'!O482</f>
        <v>Priorizar los trámites por Delegatura objeto de monitoreo (Documento con los tramites priorizados por Delegatura objeto de monitoreo)</v>
      </c>
      <c r="Q484" s="315">
        <f>+'PAI 2025 GPS rempl2)'!P482</f>
        <v>20</v>
      </c>
      <c r="R484" s="315">
        <f>+'PAI 2025 GPS rempl2)'!Q482</f>
        <v>1</v>
      </c>
      <c r="S484" s="315" t="str">
        <f>+'PAI 2025 GPS rempl2)'!R482</f>
        <v>Númerica</v>
      </c>
      <c r="T484" s="315" t="str">
        <f>+'PAI 2025 GPS rempl2)'!S482</f>
        <v># de Documento con trámites priorizados / 1 Documento programado</v>
      </c>
      <c r="U484" s="316">
        <f>+'PAI 2025 GPS rempl2)'!T482</f>
        <v>45730</v>
      </c>
      <c r="V484" s="316">
        <f>+'PAI 2025 GPS rempl2)'!U482</f>
        <v>45762</v>
      </c>
      <c r="W484" s="315" t="str">
        <f>+'PAI 2025 GPS rempl2)'!V482</f>
        <v>30-OFICINA ASESORA DE PLANEACIÓN</v>
      </c>
    </row>
    <row r="485" spans="1:23 16384:16384" s="317" customFormat="1" ht="58.5" customHeight="1" x14ac:dyDescent="0.25">
      <c r="A485" s="314" t="s">
        <v>1087</v>
      </c>
      <c r="B485" s="315" t="str">
        <f>VLOOKUP(A485,'Dimensión 4 - Evaluación de res'!B12:B16,1,0)</f>
        <v>30.1.2</v>
      </c>
      <c r="C485" s="315" t="str">
        <f>+'PAI 2025 GPS rempl2)'!B483</f>
        <v>30-OFICINA ASESORA DE PLANEACIÓN</v>
      </c>
      <c r="D485" s="315">
        <f>+'PAI 2025 GPS rempl2)'!C483</f>
        <v>4</v>
      </c>
      <c r="E485" s="315" t="str">
        <f>+'PAI 2025 GPS rempl2)'!D483</f>
        <v>Actividad propia</v>
      </c>
      <c r="F485" s="315" t="str">
        <f>+'PAI 2025 GPS rempl2)'!E483</f>
        <v>30.1.2</v>
      </c>
      <c r="G485" s="315" t="str">
        <f>+'PAI 2025 GPS rempl2)'!F483</f>
        <v>N/A</v>
      </c>
      <c r="H485" s="315">
        <f>VLOOKUP(A485,'Plantilla publicacion'!$A$3:$F$490,6,0)</f>
        <v>0</v>
      </c>
      <c r="I485" s="315">
        <f>VLOOKUP(F485,'Plantilla publicacion'!$A$3:$N$490,14,0)</f>
        <v>0</v>
      </c>
      <c r="J485" s="315">
        <f>VLOOKUP(F485,'Plantilla publicacion'!$A$3:$P$490,15,0)</f>
        <v>0</v>
      </c>
      <c r="K485" s="315" t="str">
        <f>+'PAI 2025 GPS rempl2)'!J483</f>
        <v>N/A</v>
      </c>
      <c r="L485" s="315" t="str">
        <f>+'PAI 2025 GPS rempl2)'!K483</f>
        <v>N/A</v>
      </c>
      <c r="M485" s="315" t="str">
        <f>+'PAI 2025 GPS rempl2)'!L483</f>
        <v>N/A</v>
      </c>
      <c r="N485" s="315" t="str">
        <f t="shared" si="90"/>
        <v>Política Seguimiento y evaluación de la gestión institucional _DIMENSIÓN Evaluación de Resultados</v>
      </c>
      <c r="O485" s="315" t="str">
        <f>IF(E485="Producto",VLOOKUP(F485,'Plantilla publicacion'!$A$3:$Q$490,16,0),"N/A")</f>
        <v>N/A</v>
      </c>
      <c r="P485" s="315" t="str">
        <f>+'PAI 2025 GPS rempl2)'!O483</f>
        <v>Definir los parámetros que determinarán las alertas (Documento con la definición de los parámetros )</v>
      </c>
      <c r="Q485" s="315">
        <f>+'PAI 2025 GPS rempl2)'!P483</f>
        <v>20</v>
      </c>
      <c r="R485" s="315">
        <f>+'PAI 2025 GPS rempl2)'!Q483</f>
        <v>1</v>
      </c>
      <c r="S485" s="315" t="str">
        <f>+'PAI 2025 GPS rempl2)'!R483</f>
        <v>Númerica</v>
      </c>
      <c r="T485" s="316" t="str">
        <f>+'PAI 2025 GPS rempl2)'!S483</f>
        <v># de Documento con los parámetros de las alertas realizado / 1 Documento programado</v>
      </c>
      <c r="U485" s="316">
        <f>+'PAI 2025 GPS rempl2)'!T483</f>
        <v>45765</v>
      </c>
      <c r="V485" s="315">
        <f>+'PAI 2025 GPS rempl2)'!U483</f>
        <v>45779</v>
      </c>
      <c r="W485" s="317" t="str">
        <f>+'PAI 2025 GPS rempl2)'!V483</f>
        <v>30-OFICINA ASESORA DE PLANEACIÓN</v>
      </c>
      <c r="XFD485" s="314"/>
    </row>
    <row r="486" spans="1:23 16384:16384" s="317" customFormat="1" ht="58.5" customHeight="1" x14ac:dyDescent="0.25">
      <c r="A486" s="196" t="s">
        <v>1089</v>
      </c>
      <c r="B486" s="314" t="str">
        <f>VLOOKUP(A486,'Dimensión 4 - Evaluación de res'!$B$10:$B$14,1,0)</f>
        <v>30.1.3</v>
      </c>
      <c r="C486" s="315" t="str">
        <f>+'PAI 2025 GPS rempl2)'!B484</f>
        <v>30-OFICINA ASESORA DE PLANEACIÓN</v>
      </c>
      <c r="D486" s="315">
        <f>+'PAI 2025 GPS rempl2)'!C484</f>
        <v>4</v>
      </c>
      <c r="E486" s="315" t="str">
        <f>+'PAI 2025 GPS rempl2)'!D484</f>
        <v>Actividad propia</v>
      </c>
      <c r="F486" s="315" t="str">
        <f>+'PAI 2025 GPS rempl2)'!E484</f>
        <v>30.1.3</v>
      </c>
      <c r="G486" s="315" t="str">
        <f>+'PAI 2025 GPS rempl2)'!F484</f>
        <v>N/A</v>
      </c>
      <c r="H486" s="315">
        <f>VLOOKUP(A486,'Plantilla publicacion'!$A$3:$F$490,6,0)</f>
        <v>0</v>
      </c>
      <c r="I486" s="315">
        <f>VLOOKUP(F486,'Plantilla publicacion'!$A$3:$N$490,14,0)</f>
        <v>0</v>
      </c>
      <c r="J486" s="315">
        <f>VLOOKUP(F486,'Plantilla publicacion'!$A$3:$P$490,15,0)</f>
        <v>0</v>
      </c>
      <c r="K486" s="315" t="str">
        <f>+'PAI 2025 GPS rempl2)'!J484</f>
        <v>N/A</v>
      </c>
      <c r="L486" s="315" t="str">
        <f>+'PAI 2025 GPS rempl2)'!K484</f>
        <v>N/A</v>
      </c>
      <c r="M486" s="315" t="str">
        <f>+'PAI 2025 GPS rempl2)'!L484</f>
        <v>N/A</v>
      </c>
      <c r="N486" s="315" t="str">
        <f t="shared" si="90"/>
        <v>Política Seguimiento y evaluación de la gestión institucional _DIMENSIÓN Evaluación de Resultados</v>
      </c>
      <c r="O486" s="315" t="str">
        <f>IF(E486="Producto",VLOOKUP(F486,'Plantilla publicacion'!$A$3:$Q$490,16,0),"N/A")</f>
        <v>N/A</v>
      </c>
      <c r="P486" s="315" t="str">
        <f>+'PAI 2025 GPS rempl2)'!O484</f>
        <v>Definir y validar con las Delegaturas el diseño del reporte de alertas (Diseño del reporte de alertas definido y validado por las Delegaturas)</v>
      </c>
      <c r="Q486" s="315">
        <f>+'PAI 2025 GPS rempl2)'!P484</f>
        <v>20</v>
      </c>
      <c r="R486" s="315">
        <f>+'PAI 2025 GPS rempl2)'!Q484</f>
        <v>1</v>
      </c>
      <c r="S486" s="315" t="str">
        <f>+'PAI 2025 GPS rempl2)'!R484</f>
        <v>Númerica</v>
      </c>
      <c r="T486" s="315" t="str">
        <f>+'PAI 2025 GPS rempl2)'!S484</f>
        <v># de Reporte de alertas diseñado / 1 Reporte de alertas programado</v>
      </c>
      <c r="U486" s="316">
        <f>+'PAI 2025 GPS rempl2)'!T484</f>
        <v>45782</v>
      </c>
      <c r="V486" s="316">
        <f>+'PAI 2025 GPS rempl2)'!U484</f>
        <v>45912</v>
      </c>
      <c r="W486" s="315" t="str">
        <f>+'PAI 2025 GPS rempl2)'!V484</f>
        <v>30-OFICINA ASESORA DE PLANEACIÓN</v>
      </c>
    </row>
    <row r="487" spans="1:23 16384:16384" s="317" customFormat="1" ht="58.5" customHeight="1" x14ac:dyDescent="0.25">
      <c r="A487" s="196" t="s">
        <v>1091</v>
      </c>
      <c r="B487" s="314" t="str">
        <f>VLOOKUP(A487,'Dimensión 4 - Evaluación de res'!$B$10:$B$14,1,0)</f>
        <v>30.1.4</v>
      </c>
      <c r="C487" s="315" t="str">
        <f>+'PAI 2025 GPS rempl2)'!B485</f>
        <v>30-OFICINA ASESORA DE PLANEACIÓN</v>
      </c>
      <c r="D487" s="315">
        <f>+'PAI 2025 GPS rempl2)'!C485</f>
        <v>4</v>
      </c>
      <c r="E487" s="315" t="str">
        <f>+'PAI 2025 GPS rempl2)'!D485</f>
        <v>Actividad propia</v>
      </c>
      <c r="F487" s="315" t="str">
        <f>+'PAI 2025 GPS rempl2)'!E485</f>
        <v>30.1.4</v>
      </c>
      <c r="G487" s="315" t="str">
        <f>+'PAI 2025 GPS rempl2)'!F485</f>
        <v>N/A</v>
      </c>
      <c r="H487" s="315">
        <f>VLOOKUP(A487,'Plantilla publicacion'!$A$3:$F$490,6,0)</f>
        <v>0</v>
      </c>
      <c r="I487" s="315">
        <f>VLOOKUP(F487,'Plantilla publicacion'!$A$3:$N$490,14,0)</f>
        <v>0</v>
      </c>
      <c r="J487" s="315">
        <f>VLOOKUP(F487,'Plantilla publicacion'!$A$3:$P$490,15,0)</f>
        <v>0</v>
      </c>
      <c r="K487" s="315" t="str">
        <f>+'PAI 2025 GPS rempl2)'!J485</f>
        <v>N/A</v>
      </c>
      <c r="L487" s="315" t="str">
        <f>+'PAI 2025 GPS rempl2)'!K485</f>
        <v>N/A</v>
      </c>
      <c r="M487" s="315" t="str">
        <f>+'PAI 2025 GPS rempl2)'!L485</f>
        <v>N/A</v>
      </c>
      <c r="N487" s="315" t="str">
        <f t="shared" si="90"/>
        <v>Política Seguimiento y evaluación de la gestión institucional _DIMENSIÓN Evaluación de Resultados</v>
      </c>
      <c r="O487" s="315" t="str">
        <f>IF(E487="Producto",VLOOKUP(F487,'Plantilla publicacion'!$A$3:$Q$490,16,0),"N/A")</f>
        <v>N/A</v>
      </c>
      <c r="P487" s="315" t="str">
        <f>+'PAI 2025 GPS rempl2)'!O485</f>
        <v>Elaborar y presentar reportes al equipo directivo.  (Correos electronicos con el envío del reporte al equipo directivo)</v>
      </c>
      <c r="Q487" s="315">
        <f>+'PAI 2025 GPS rempl2)'!P485</f>
        <v>40</v>
      </c>
      <c r="R487" s="315">
        <f>+'PAI 2025 GPS rempl2)'!Q485</f>
        <v>2</v>
      </c>
      <c r="S487" s="315" t="str">
        <f>+'PAI 2025 GPS rempl2)'!R485</f>
        <v>Númerica</v>
      </c>
      <c r="T487" s="315" t="str">
        <f>+'PAI 2025 GPS rempl2)'!S485</f>
        <v># de Reportes presentados / 2 Reportes programados</v>
      </c>
      <c r="U487" s="316">
        <f>+'PAI 2025 GPS rempl2)'!T485</f>
        <v>45915</v>
      </c>
      <c r="V487" s="316">
        <f>+'PAI 2025 GPS rempl2)'!U485</f>
        <v>46006</v>
      </c>
      <c r="W487" s="315" t="str">
        <f>+'PAI 2025 GPS rempl2)'!V485</f>
        <v>30-OFICINA ASESORA DE PLANEACIÓN</v>
      </c>
    </row>
    <row r="488" spans="1:23 16384:16384" ht="58.5" customHeight="1" x14ac:dyDescent="0.25">
      <c r="A488" s="196" t="s">
        <v>1093</v>
      </c>
      <c r="B488" s="186" t="str">
        <f>VLOOKUP(A488,'Dimensión 3-Gestión con Valor'!$B$10:$B$379,1,0)</f>
        <v>30.2</v>
      </c>
      <c r="C488" s="184" t="str">
        <f>+'PAI 2025 GPS rempl2)'!B486</f>
        <v>30-OFICINA ASESORA DE PLANEACIÓN</v>
      </c>
      <c r="D488" s="184">
        <f>+'PAI 2025 GPS rempl2)'!C486</f>
        <v>4</v>
      </c>
      <c r="E488" s="184" t="str">
        <f>+'PAI 2025 GPS rempl2)'!D486</f>
        <v>Producto</v>
      </c>
      <c r="F488" s="184" t="str">
        <f>+'PAI 2025 GPS rempl2)'!E486</f>
        <v>30.2</v>
      </c>
      <c r="G488" s="184" t="str">
        <f>+'PAI 2025 GPS rempl2)'!F486</f>
        <v>Innovador</v>
      </c>
      <c r="H488" s="184" t="str">
        <f>VLOOKUP(A488,'Plantilla publicacion'!$A$3:$F$490,6,0)</f>
        <v>60-Fortalecer el Sistema Integral de Gestión Institucional en el marco del Modelo Integrado de Planeación y gestión para mejorar la prestación del servicio.</v>
      </c>
      <c r="I488" s="184" t="str">
        <f>VLOOKUP(F488,'Plantilla publicacion'!$A$3:$N$490,14,0)</f>
        <v>106-Cumplimiento de productos del PAI asociados a Fortalecer el Sistema Integral de Gestión Institucional para mejorar la prestación del servicio.</v>
      </c>
      <c r="J488" s="184" t="str">
        <f>VLOOKUP(F488,'Plantilla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88" s="184" t="str">
        <f>+'PAI 2025 GPS rempl2)'!J486</f>
        <v xml:space="preserve">PND - 5-31-5-b- Convergencia regional - Entidades públicas territoriales y nacionales fortalecidas </v>
      </c>
      <c r="L488" s="184" t="str">
        <f>+'PAI 2025 GPS rempl2)'!K486</f>
        <v>No</v>
      </c>
      <c r="M488" s="184" t="str">
        <f>+'PAI 2025 GPS rempl2)'!L486</f>
        <v>C-3503-0200-0016-40401c</v>
      </c>
      <c r="N488" s="184" t="str">
        <f>VLOOKUP(A488,'Plantilla publicacion'!$A$2:$E$491,5,0)</f>
        <v>Política Fortalecimiento Organizacional y Simplificación de Procesos _DIMENSIÓN Gestión con Valores para Resultados</v>
      </c>
      <c r="O488" s="184">
        <f>IF(E488="Producto",VLOOKUP(F488,'Plantilla publicacion'!$A$3:$Q$490,16,0),"N/A")</f>
        <v>0</v>
      </c>
      <c r="P488" s="184" t="str">
        <f>+'PAI 2025 GPS rempl2)'!O486</f>
        <v>Proyectos estratégicos transversales estructurados y ejecutados (Informe de resultados)</v>
      </c>
      <c r="Q488" s="184">
        <f>+'PAI 2025 GPS rempl2)'!P486</f>
        <v>20</v>
      </c>
      <c r="R488" s="184">
        <f>+'PAI 2025 GPS rempl2)'!Q486</f>
        <v>100</v>
      </c>
      <c r="S488" s="184" t="str">
        <f>+'PAI 2025 GPS rempl2)'!R486</f>
        <v>Porcentual</v>
      </c>
      <c r="T488" s="184" t="str">
        <f>+'PAI 2025 GPS rempl2)'!S486</f>
        <v>% de Proyectos estratégicos transversales estructurados y ejecutados / 100% de Proyectos estratégicos transversales programados</v>
      </c>
      <c r="U488" s="185">
        <f>+'PAI 2025 GPS rempl2)'!T486</f>
        <v>45712</v>
      </c>
      <c r="V488" s="185">
        <f>+'PAI 2025 GPS rempl2)'!U486</f>
        <v>46010</v>
      </c>
      <c r="W488" s="184" t="str">
        <f>+'PAI 2025 GPS rempl2)'!V486</f>
        <v>30-OFICINA ASESORA DE PLANEACIÓN</v>
      </c>
    </row>
    <row r="489" spans="1:23 16384:16384" s="317" customFormat="1" ht="58.5" customHeight="1" x14ac:dyDescent="0.25">
      <c r="A489" s="314" t="s">
        <v>1095</v>
      </c>
      <c r="B489" s="315" t="str">
        <f>VLOOKUP(A489,'Dimensión 3-Gestión con Valor'!$B$10:$B$379,1,0)</f>
        <v>30.2.1</v>
      </c>
      <c r="C489" s="315" t="str">
        <f>+'PAI 2025 GPS rempl2)'!B487</f>
        <v>30-OFICINA ASESORA DE PLANEACIÓN</v>
      </c>
      <c r="D489" s="315">
        <f>+'PAI 2025 GPS rempl2)'!C487</f>
        <v>4</v>
      </c>
      <c r="E489" s="315" t="str">
        <f>+'PAI 2025 GPS rempl2)'!D487</f>
        <v>Actividad propia</v>
      </c>
      <c r="F489" s="315" t="str">
        <f>+'PAI 2025 GPS rempl2)'!E487</f>
        <v>30.2.1</v>
      </c>
      <c r="G489" s="315" t="str">
        <f>+'PAI 2025 GPS rempl2)'!F487</f>
        <v>N/A</v>
      </c>
      <c r="H489" s="315">
        <f>VLOOKUP(A489,'Plantilla publicacion'!$A$3:$F$490,6,0)</f>
        <v>0</v>
      </c>
      <c r="I489" s="315">
        <f>VLOOKUP(F489,'Plantilla publicacion'!$A$3:$N$490,14,0)</f>
        <v>0</v>
      </c>
      <c r="J489" s="315">
        <f>VLOOKUP(F489,'Plantilla publicacion'!$A$3:$P$490,15,0)</f>
        <v>0</v>
      </c>
      <c r="K489" s="315" t="str">
        <f>+'PAI 2025 GPS rempl2)'!J487</f>
        <v>N/A</v>
      </c>
      <c r="L489" s="315" t="str">
        <f>+'PAI 2025 GPS rempl2)'!K487</f>
        <v>N/A</v>
      </c>
      <c r="M489" s="315" t="str">
        <f>+'PAI 2025 GPS rempl2)'!L487</f>
        <v>N/A</v>
      </c>
      <c r="N489" s="315" t="str">
        <f t="shared" ref="N489:N492" si="91">+N488</f>
        <v>Política Fortalecimiento Organizacional y Simplificación de Procesos _DIMENSIÓN Gestión con Valores para Resultados</v>
      </c>
      <c r="O489" s="315" t="str">
        <f>IF(E489="Producto",VLOOKUP(F489,'Plantilla publicacion'!$A$3:$Q$490,16,0),"N/A")</f>
        <v>N/A</v>
      </c>
      <c r="P489" s="315" t="str">
        <f>+'PAI 2025 GPS rempl2)'!O487</f>
        <v>Identificar y someter a aprobación del Despacho, la definición de 2 proyectos estratégicos de impacto transversal  a ser ejecutados (proyectos estratégicos de impacto transversal identificados y aprobados)</v>
      </c>
      <c r="Q489" s="315">
        <f>+'PAI 2025 GPS rempl2)'!P487</f>
        <v>15</v>
      </c>
      <c r="R489" s="315">
        <f>+'PAI 2025 GPS rempl2)'!Q487</f>
        <v>2</v>
      </c>
      <c r="S489" s="315" t="str">
        <f>+'PAI 2025 GPS rempl2)'!R487</f>
        <v>Númerica</v>
      </c>
      <c r="T489" s="316" t="str">
        <f>+'PAI 2025 GPS rempl2)'!S487</f>
        <v># de Proyectos estratégicos de impacto transversal a ser ejecutados aprobados / 2 Proyectos estratégicos de impacto transversal a ser ejecutados por aprobar</v>
      </c>
      <c r="U489" s="316">
        <f>+'PAI 2025 GPS rempl2)'!T487</f>
        <v>45712</v>
      </c>
      <c r="V489" s="315">
        <f>+'PAI 2025 GPS rempl2)'!U487</f>
        <v>45723</v>
      </c>
      <c r="W489" s="317" t="str">
        <f>+'PAI 2025 GPS rempl2)'!V487</f>
        <v>30-OFICINA ASESORA DE PLANEACIÓN</v>
      </c>
      <c r="XFD489" s="314"/>
    </row>
    <row r="490" spans="1:23 16384:16384" s="317" customFormat="1" ht="58.5" customHeight="1" x14ac:dyDescent="0.25">
      <c r="A490" s="196" t="s">
        <v>1097</v>
      </c>
      <c r="B490" s="314" t="str">
        <f>VLOOKUP(A490,'Dimensión 3-Gestión con Valor'!$B$10:$B$379,1,0)</f>
        <v>30.2.2</v>
      </c>
      <c r="C490" s="315" t="str">
        <f>+'PAI 2025 GPS rempl2)'!B488</f>
        <v>30-OFICINA ASESORA DE PLANEACIÓN</v>
      </c>
      <c r="D490" s="315">
        <f>+'PAI 2025 GPS rempl2)'!C488</f>
        <v>4</v>
      </c>
      <c r="E490" s="315" t="str">
        <f>+'PAI 2025 GPS rempl2)'!D488</f>
        <v>Actividad propia</v>
      </c>
      <c r="F490" s="315" t="str">
        <f>+'PAI 2025 GPS rempl2)'!E488</f>
        <v>30.2.2</v>
      </c>
      <c r="G490" s="315" t="str">
        <f>+'PAI 2025 GPS rempl2)'!F488</f>
        <v>N/A</v>
      </c>
      <c r="H490" s="315">
        <f>VLOOKUP(A490,'Plantilla publicacion'!$A$3:$F$490,6,0)</f>
        <v>0</v>
      </c>
      <c r="I490" s="315">
        <f>VLOOKUP(F490,'Plantilla publicacion'!$A$3:$N$490,14,0)</f>
        <v>0</v>
      </c>
      <c r="J490" s="315">
        <f>VLOOKUP(F490,'Plantilla publicacion'!$A$3:$P$490,15,0)</f>
        <v>0</v>
      </c>
      <c r="K490" s="315" t="str">
        <f>+'PAI 2025 GPS rempl2)'!J488</f>
        <v>N/A</v>
      </c>
      <c r="L490" s="315" t="str">
        <f>+'PAI 2025 GPS rempl2)'!K488</f>
        <v>N/A</v>
      </c>
      <c r="M490" s="315" t="str">
        <f>+'PAI 2025 GPS rempl2)'!L488</f>
        <v>N/A</v>
      </c>
      <c r="N490" s="315" t="str">
        <f t="shared" si="91"/>
        <v>Política Fortalecimiento Organizacional y Simplificación de Procesos _DIMENSIÓN Gestión con Valores para Resultados</v>
      </c>
      <c r="O490" s="315" t="str">
        <f>IF(E490="Producto",VLOOKUP(F490,'Plantilla publicacion'!$A$3:$Q$490,16,0),"N/A")</f>
        <v>N/A</v>
      </c>
      <c r="P490" s="315" t="str">
        <f>+'PAI 2025 GPS rempl2)'!O488</f>
        <v>Diseñar y concertar el plan de trabajo (actividades hito y responsable) (Plan de trabajo Diseñado y concertado con las áreas involucradas)</v>
      </c>
      <c r="Q490" s="315">
        <f>+'PAI 2025 GPS rempl2)'!P488</f>
        <v>30</v>
      </c>
      <c r="R490" s="315">
        <f>+'PAI 2025 GPS rempl2)'!Q488</f>
        <v>1</v>
      </c>
      <c r="S490" s="315" t="str">
        <f>+'PAI 2025 GPS rempl2)'!R488</f>
        <v>Númerica</v>
      </c>
      <c r="T490" s="315" t="str">
        <f>+'PAI 2025 GPS rempl2)'!S488</f>
        <v># de Plan de trabajo diseñado y concertado / 1 Plan de trabajo programado</v>
      </c>
      <c r="U490" s="316">
        <f>+'PAI 2025 GPS rempl2)'!T488</f>
        <v>45726</v>
      </c>
      <c r="V490" s="316">
        <f>+'PAI 2025 GPS rempl2)'!U488</f>
        <v>45777</v>
      </c>
      <c r="W490" s="315" t="str">
        <f>+'PAI 2025 GPS rempl2)'!V488</f>
        <v>30-OFICINA ASESORA DE PLANEACIÓN</v>
      </c>
    </row>
    <row r="491" spans="1:23 16384:16384" s="317" customFormat="1" ht="58.5" customHeight="1" x14ac:dyDescent="0.25">
      <c r="A491" s="196" t="s">
        <v>1099</v>
      </c>
      <c r="B491" s="314" t="str">
        <f>VLOOKUP(A491,'Dimensión 3-Gestión con Valor'!$B$10:$B$379,1,0)</f>
        <v>30.2.3</v>
      </c>
      <c r="C491" s="315" t="str">
        <f>+'PAI 2025 GPS rempl2)'!B489</f>
        <v>30-OFICINA ASESORA DE PLANEACIÓN</v>
      </c>
      <c r="D491" s="315">
        <f>+'PAI 2025 GPS rempl2)'!C489</f>
        <v>4</v>
      </c>
      <c r="E491" s="315" t="str">
        <f>+'PAI 2025 GPS rempl2)'!D489</f>
        <v>Actividad propia</v>
      </c>
      <c r="F491" s="315" t="str">
        <f>+'PAI 2025 GPS rempl2)'!E489</f>
        <v>30.2.3</v>
      </c>
      <c r="G491" s="315" t="str">
        <f>+'PAI 2025 GPS rempl2)'!F489</f>
        <v>N/A</v>
      </c>
      <c r="H491" s="315">
        <f>VLOOKUP(A491,'Plantilla publicacion'!$A$3:$F$490,6,0)</f>
        <v>0</v>
      </c>
      <c r="I491" s="315">
        <f>VLOOKUP(F491,'Plantilla publicacion'!$A$3:$N$490,14,0)</f>
        <v>0</v>
      </c>
      <c r="J491" s="315">
        <f>VLOOKUP(F491,'Plantilla publicacion'!$A$3:$P$490,15,0)</f>
        <v>0</v>
      </c>
      <c r="K491" s="315" t="str">
        <f>+'PAI 2025 GPS rempl2)'!J489</f>
        <v>N/A</v>
      </c>
      <c r="L491" s="315" t="str">
        <f>+'PAI 2025 GPS rempl2)'!K489</f>
        <v>N/A</v>
      </c>
      <c r="M491" s="315" t="str">
        <f>+'PAI 2025 GPS rempl2)'!L489</f>
        <v>N/A</v>
      </c>
      <c r="N491" s="315" t="str">
        <f t="shared" si="91"/>
        <v>Política Fortalecimiento Organizacional y Simplificación de Procesos _DIMENSIÓN Gestión con Valores para Resultados</v>
      </c>
      <c r="O491" s="315" t="str">
        <f>IF(E491="Producto",VLOOKUP(F491,'Plantilla publicacion'!$A$3:$Q$490,16,0),"N/A")</f>
        <v>N/A</v>
      </c>
      <c r="P491" s="315" t="str">
        <f>+'PAI 2025 GPS rempl2)'!O489</f>
        <v>Ejecutar el plan de trabajo (Seguimiento al plan de trabajo y evidencias de su cumplimiento)</v>
      </c>
      <c r="Q491" s="315">
        <f>+'PAI 2025 GPS rempl2)'!P489</f>
        <v>50</v>
      </c>
      <c r="R491" s="315">
        <f>+'PAI 2025 GPS rempl2)'!Q489</f>
        <v>100</v>
      </c>
      <c r="S491" s="315" t="str">
        <f>+'PAI 2025 GPS rempl2)'!R489</f>
        <v>Porcentual</v>
      </c>
      <c r="T491" s="315" t="str">
        <f>+'PAI 2025 GPS rempl2)'!S489</f>
        <v>% de Avance logrado plan de trabajo / 100% de Avance propuesto plan de trabajo</v>
      </c>
      <c r="U491" s="316">
        <f>+'PAI 2025 GPS rempl2)'!T489</f>
        <v>45778</v>
      </c>
      <c r="V491" s="316">
        <f>+'PAI 2025 GPS rempl2)'!U489</f>
        <v>45989</v>
      </c>
      <c r="W491" s="315" t="str">
        <f>+'PAI 2025 GPS rempl2)'!V489</f>
        <v>30-OFICINA ASESORA DE PLANEACIÓN</v>
      </c>
    </row>
    <row r="492" spans="1:23 16384:16384" s="317" customFormat="1" ht="58.5" customHeight="1" x14ac:dyDescent="0.25">
      <c r="A492" s="314" t="s">
        <v>1100</v>
      </c>
      <c r="B492" s="315" t="str">
        <f>VLOOKUP(A492,'Dimensión 3-Gestión con Valor'!$B$10:$B$379,1,0)</f>
        <v>30.2.4</v>
      </c>
      <c r="C492" s="315" t="str">
        <f>+'PAI 2025 GPS rempl2)'!B490</f>
        <v>30-OFICINA ASESORA DE PLANEACIÓN</v>
      </c>
      <c r="D492" s="315">
        <f>+'PAI 2025 GPS rempl2)'!C490</f>
        <v>4</v>
      </c>
      <c r="E492" s="315" t="str">
        <f>+'PAI 2025 GPS rempl2)'!D490</f>
        <v>Actividad propia</v>
      </c>
      <c r="F492" s="315" t="str">
        <f>+'PAI 2025 GPS rempl2)'!E490</f>
        <v>30.2.4</v>
      </c>
      <c r="G492" s="315" t="str">
        <f>+'PAI 2025 GPS rempl2)'!F490</f>
        <v>N/A</v>
      </c>
      <c r="H492" s="315">
        <f>VLOOKUP(A492,'Plantilla publicacion'!$A$3:$F$490,6,0)</f>
        <v>0</v>
      </c>
      <c r="I492" s="315">
        <f>VLOOKUP(F492,'Plantilla publicacion'!$A$3:$N$490,14,0)</f>
        <v>0</v>
      </c>
      <c r="J492" s="315">
        <f>VLOOKUP(F492,'Plantilla publicacion'!$A$3:$P$490,15,0)</f>
        <v>0</v>
      </c>
      <c r="K492" s="315" t="str">
        <f>+'PAI 2025 GPS rempl2)'!J490</f>
        <v>N/A</v>
      </c>
      <c r="L492" s="315" t="str">
        <f>+'PAI 2025 GPS rempl2)'!K490</f>
        <v>N/A</v>
      </c>
      <c r="M492" s="315" t="str">
        <f>+'PAI 2025 GPS rempl2)'!L490</f>
        <v>N/A</v>
      </c>
      <c r="N492" s="315" t="str">
        <f t="shared" si="91"/>
        <v>Política Fortalecimiento Organizacional y Simplificación de Procesos _DIMENSIÓN Gestión con Valores para Resultados</v>
      </c>
      <c r="O492" s="315" t="str">
        <f>IF(E492="Producto",VLOOKUP(F492,'Plantilla publicacion'!$A$3:$Q$490,16,0),"N/A")</f>
        <v>N/A</v>
      </c>
      <c r="P492" s="315" t="str">
        <f>+'PAI 2025 GPS rempl2)'!O490</f>
        <v>Presentar resultados (Presentación de resultados y  Lista de asistencia reunióno de presentación)</v>
      </c>
      <c r="Q492" s="315">
        <f>+'PAI 2025 GPS rempl2)'!P490</f>
        <v>5</v>
      </c>
      <c r="R492" s="315">
        <f>+'PAI 2025 GPS rempl2)'!Q490</f>
        <v>2</v>
      </c>
      <c r="S492" s="315" t="str">
        <f>+'PAI 2025 GPS rempl2)'!R490</f>
        <v>Númerica</v>
      </c>
      <c r="T492" s="316" t="str">
        <f>+'PAI 2025 GPS rempl2)'!S490</f>
        <v># de Soportes presentados / 2 Soportes a presentar</v>
      </c>
      <c r="U492" s="316">
        <f>+'PAI 2025 GPS rempl2)'!T490</f>
        <v>45992</v>
      </c>
      <c r="V492" s="315">
        <f>+'PAI 2025 GPS rempl2)'!U490</f>
        <v>46010</v>
      </c>
      <c r="W492" s="317" t="str">
        <f>+'PAI 2025 GPS rempl2)'!V490</f>
        <v>30-OFICINA ASESORA DE PLANEACIÓN</v>
      </c>
      <c r="XFD492" s="314"/>
    </row>
    <row r="493" spans="1:23 16384:16384" ht="58.5" customHeight="1" x14ac:dyDescent="0.25">
      <c r="A493" s="196" t="s">
        <v>1102</v>
      </c>
      <c r="B493" s="186" t="e">
        <f>VLOOKUP(A493,'Dimensión 3-Gestión con Valor'!$B$10:$B$379,1,0)</f>
        <v>#N/A</v>
      </c>
      <c r="C493" s="184" t="str">
        <f>+'PAI 2025 GPS rempl2)'!B491</f>
        <v>30-OFICINA ASESORA DE PLANEACIÓN</v>
      </c>
      <c r="D493" s="184">
        <f>+'PAI 2025 GPS rempl2)'!C491</f>
        <v>4</v>
      </c>
      <c r="E493" s="184" t="str">
        <f>+'PAI 2025 GPS rempl2)'!D491</f>
        <v>Producto Eliminado</v>
      </c>
      <c r="F493" s="184" t="str">
        <f>+'PAI 2025 GPS rempl2)'!E491</f>
        <v>30.3</v>
      </c>
      <c r="G493" s="184" t="str">
        <f>+'PAI 2025 GPS rempl2)'!F491</f>
        <v>Innovador</v>
      </c>
      <c r="H493" s="184" t="e">
        <f>VLOOKUP(A493,'Plantilla publicacion'!$A$3:$F$490,6,0)</f>
        <v>#N/A</v>
      </c>
      <c r="I493" s="184" t="e">
        <f>VLOOKUP(F493,'Plantilla publicacion'!$A$3:$N$490,14,0)</f>
        <v>#N/A</v>
      </c>
      <c r="J493" s="184" t="e">
        <f>VLOOKUP(F493,'Plantilla publicacion'!$A$3:$P$490,15,0)</f>
        <v>#N/A</v>
      </c>
      <c r="K493" s="184" t="str">
        <f>+'PAI 2025 GPS rempl2)'!J491</f>
        <v>N/A</v>
      </c>
      <c r="L493" s="184" t="str">
        <f>+'PAI 2025 GPS rempl2)'!K491</f>
        <v>No</v>
      </c>
      <c r="M493" s="184" t="str">
        <f>+'PAI 2025 GPS rempl2)'!L491</f>
        <v>FUNCIONAMIENTO</v>
      </c>
      <c r="N493" s="184" t="e">
        <f>VLOOKUP(A493,'Plantilla publicacion'!$A$2:$E$491,5,0)</f>
        <v>#N/A</v>
      </c>
      <c r="O493" s="184" t="str">
        <f>IF(E493="Producto",VLOOKUP(F493,'Plantilla publicacion'!$A$3:$Q$490,16,0),"N/A")</f>
        <v>N/A</v>
      </c>
      <c r="P493" s="184" t="str">
        <f>+'PAI 2025 GPS rempl2)'!O491</f>
        <v>Herramienta de análisis y optimización de la distribución del gasto de la Entidad, implementada (Informe con link a la herramineta y explicaciones de su implementación)</v>
      </c>
      <c r="Q493" s="184">
        <f>+'PAI 2025 GPS rempl2)'!P491</f>
        <v>0</v>
      </c>
      <c r="R493" s="184">
        <f>+'PAI 2025 GPS rempl2)'!Q491</f>
        <v>1</v>
      </c>
      <c r="S493" s="184" t="str">
        <f>+'PAI 2025 GPS rempl2)'!R491</f>
        <v>Númerica</v>
      </c>
      <c r="T493" s="184" t="str">
        <f>+'PAI 2025 GPS rempl2)'!S491</f>
        <v># de Herramienta implementada / 1 Herramienta programada</v>
      </c>
      <c r="U493" s="185">
        <f>+'PAI 2025 GPS rempl2)'!T491</f>
        <v>45761</v>
      </c>
      <c r="V493" s="185">
        <f>+'PAI 2025 GPS rempl2)'!U491</f>
        <v>46010</v>
      </c>
      <c r="W493" s="184" t="str">
        <f>+'PAI 2025 GPS rempl2)'!V491</f>
        <v>30-OFICINA ASESORA DE PLANEACIÓN</v>
      </c>
    </row>
    <row r="494" spans="1:23 16384:16384" s="317" customFormat="1" ht="58.5" customHeight="1" x14ac:dyDescent="0.25">
      <c r="A494" s="196" t="s">
        <v>1105</v>
      </c>
      <c r="B494" s="314" t="e">
        <f>VLOOKUP(A494,'Dimensión 3-Gestión con Valor'!$B$10:$B$379,1,0)</f>
        <v>#N/A</v>
      </c>
      <c r="C494" s="315" t="str">
        <f>+'PAI 2025 GPS rempl2)'!B492</f>
        <v>30-OFICINA ASESORA DE PLANEACIÓN</v>
      </c>
      <c r="D494" s="315">
        <f>+'PAI 2025 GPS rempl2)'!C492</f>
        <v>4</v>
      </c>
      <c r="E494" s="315" t="str">
        <f>+'PAI 2025 GPS rempl2)'!D492</f>
        <v>Actividad propia Eliminada</v>
      </c>
      <c r="F494" s="315" t="str">
        <f>+'PAI 2025 GPS rempl2)'!E492</f>
        <v>30.3.1</v>
      </c>
      <c r="G494" s="315" t="str">
        <f>+'PAI 2025 GPS rempl2)'!F492</f>
        <v>N/A</v>
      </c>
      <c r="H494" s="315" t="e">
        <f>VLOOKUP(A494,'Plantilla publicacion'!$A$3:$F$490,6,0)</f>
        <v>#N/A</v>
      </c>
      <c r="I494" s="315" t="e">
        <f>VLOOKUP(F494,'Plantilla publicacion'!$A$3:$N$490,14,0)</f>
        <v>#N/A</v>
      </c>
      <c r="J494" s="315" t="e">
        <f>VLOOKUP(F494,'Plantilla publicacion'!$A$3:$P$490,15,0)</f>
        <v>#N/A</v>
      </c>
      <c r="K494" s="315" t="str">
        <f>+'PAI 2025 GPS rempl2)'!J492</f>
        <v>N/A</v>
      </c>
      <c r="L494" s="315" t="str">
        <f>+'PAI 2025 GPS rempl2)'!K492</f>
        <v>N/A</v>
      </c>
      <c r="M494" s="315" t="str">
        <f>+'PAI 2025 GPS rempl2)'!L492</f>
        <v>N/A</v>
      </c>
      <c r="N494" s="315" t="e">
        <f t="shared" ref="N494:N495" si="92">+N493</f>
        <v>#N/A</v>
      </c>
      <c r="O494" s="315" t="str">
        <f>IF(E494="Producto",VLOOKUP(F494,'Plantilla publicacion'!$A$3:$Q$490,16,0),"N/A")</f>
        <v>N/A</v>
      </c>
      <c r="P494" s="315" t="str">
        <f>+'PAI 2025 GPS rempl2)'!O492</f>
        <v>Elaborar el plan de trabajo para el diseño e implementación de la herramienta (Plan de trabajo diseñado)</v>
      </c>
      <c r="Q494" s="315">
        <f>+'PAI 2025 GPS rempl2)'!P492</f>
        <v>20</v>
      </c>
      <c r="R494" s="315">
        <f>+'PAI 2025 GPS rempl2)'!Q492</f>
        <v>1</v>
      </c>
      <c r="S494" s="315" t="str">
        <f>+'PAI 2025 GPS rempl2)'!R492</f>
        <v>Númerica</v>
      </c>
      <c r="T494" s="315" t="str">
        <f>+'PAI 2025 GPS rempl2)'!S492</f>
        <v># de Plan de trabajo diseñado / 1 Plan de trabajo programado</v>
      </c>
      <c r="U494" s="316">
        <f>+'PAI 2025 GPS rempl2)'!T492</f>
        <v>45761</v>
      </c>
      <c r="V494" s="316">
        <f>+'PAI 2025 GPS rempl2)'!U492</f>
        <v>45807</v>
      </c>
      <c r="W494" s="315" t="str">
        <f>+'PAI 2025 GPS rempl2)'!V492</f>
        <v>30-OFICINA ASESORA DE PLANEACIÓN</v>
      </c>
    </row>
    <row r="495" spans="1:23 16384:16384" s="317" customFormat="1" ht="58.5" customHeight="1" x14ac:dyDescent="0.25">
      <c r="A495" s="196" t="s">
        <v>1107</v>
      </c>
      <c r="B495" s="314" t="e">
        <f>VLOOKUP(A495,'Dimensión 3-Gestión con Valor'!$B$10:$B$379,1,0)</f>
        <v>#N/A</v>
      </c>
      <c r="C495" s="315" t="str">
        <f>+'PAI 2025 GPS rempl2)'!B493</f>
        <v>30-OFICINA ASESORA DE PLANEACIÓN</v>
      </c>
      <c r="D495" s="315">
        <f>+'PAI 2025 GPS rempl2)'!C493</f>
        <v>4</v>
      </c>
      <c r="E495" s="315" t="str">
        <f>+'PAI 2025 GPS rempl2)'!D493</f>
        <v>Actividad propia Eliminada</v>
      </c>
      <c r="F495" s="315" t="str">
        <f>+'PAI 2025 GPS rempl2)'!E493</f>
        <v>30.3.2</v>
      </c>
      <c r="G495" s="315" t="str">
        <f>+'PAI 2025 GPS rempl2)'!F493</f>
        <v>N/A</v>
      </c>
      <c r="H495" s="315" t="e">
        <f>VLOOKUP(A495,'Plantilla publicacion'!$A$3:$F$490,6,0)</f>
        <v>#N/A</v>
      </c>
      <c r="I495" s="315" t="e">
        <f>VLOOKUP(F495,'Plantilla publicacion'!$A$3:$N$490,14,0)</f>
        <v>#N/A</v>
      </c>
      <c r="J495" s="315" t="e">
        <f>VLOOKUP(F495,'Plantilla publicacion'!$A$3:$P$490,15,0)</f>
        <v>#N/A</v>
      </c>
      <c r="K495" s="315" t="str">
        <f>+'PAI 2025 GPS rempl2)'!J493</f>
        <v>N/A</v>
      </c>
      <c r="L495" s="315" t="str">
        <f>+'PAI 2025 GPS rempl2)'!K493</f>
        <v>N/A</v>
      </c>
      <c r="M495" s="315" t="str">
        <f>+'PAI 2025 GPS rempl2)'!L493</f>
        <v>N/A</v>
      </c>
      <c r="N495" s="315" t="e">
        <f t="shared" si="92"/>
        <v>#N/A</v>
      </c>
      <c r="O495" s="315" t="str">
        <f>IF(E495="Producto",VLOOKUP(F495,'Plantilla publicacion'!$A$3:$Q$490,16,0),"N/A")</f>
        <v>N/A</v>
      </c>
      <c r="P495" s="315" t="str">
        <f>+'PAI 2025 GPS rempl2)'!O493</f>
        <v>Ejecutar el plan de trabajo (Seguimiento al plan de trabajo y evidencias de su cumplimiento)</v>
      </c>
      <c r="Q495" s="315">
        <f>+'PAI 2025 GPS rempl2)'!P493</f>
        <v>80</v>
      </c>
      <c r="R495" s="315">
        <f>+'PAI 2025 GPS rempl2)'!Q493</f>
        <v>100</v>
      </c>
      <c r="S495" s="315" t="str">
        <f>+'PAI 2025 GPS rempl2)'!R493</f>
        <v>Porcentual</v>
      </c>
      <c r="T495" s="315" t="str">
        <f>+'PAI 2025 GPS rempl2)'!S493</f>
        <v>% de Avance logrado plan de trabajo / 100% de Avance propuesto plan de trabajo</v>
      </c>
      <c r="U495" s="316">
        <f>+'PAI 2025 GPS rempl2)'!T493</f>
        <v>45810</v>
      </c>
      <c r="V495" s="316">
        <f>+'PAI 2025 GPS rempl2)'!U493</f>
        <v>46010</v>
      </c>
      <c r="W495" s="315" t="str">
        <f>+'PAI 2025 GPS rempl2)'!V493</f>
        <v>30-OFICINA ASESORA DE PLANEACIÓN</v>
      </c>
    </row>
    <row r="496" spans="1:23 16384:16384" ht="58.5" customHeight="1" x14ac:dyDescent="0.25">
      <c r="A496" s="196" t="s">
        <v>1108</v>
      </c>
      <c r="B496" s="186" t="str">
        <f>VLOOKUP(A496,'Dimensión 2 - Direccionamiento'!$B$9:$B$31,1,0)</f>
        <v>30.4</v>
      </c>
      <c r="C496" s="184" t="str">
        <f>+'PAI 2025 GPS rempl2)'!B494</f>
        <v>30-OFICINA ASESORA DE PLANEACIÓN</v>
      </c>
      <c r="D496" s="184">
        <f>+'PAI 2025 GPS rempl2)'!C494</f>
        <v>4</v>
      </c>
      <c r="E496" s="184" t="str">
        <f>+'PAI 2025 GPS rempl2)'!D494</f>
        <v>Producto</v>
      </c>
      <c r="F496" s="184" t="str">
        <f>+'PAI 2025 GPS rempl2)'!E494</f>
        <v>30.4</v>
      </c>
      <c r="G496" s="184" t="str">
        <f>+'PAI 2025 GPS rempl2)'!F494</f>
        <v>Innovador</v>
      </c>
      <c r="H496" s="184" t="str">
        <f>VLOOKUP(A496,'Plantilla publicacion'!$A$3:$F$490,6,0)</f>
        <v>60-Fortalecer el Sistema Integral de Gestión Institucional en el marco del Modelo Integrado de Planeación y gestión para mejorar la prestación del servicio.</v>
      </c>
      <c r="I496" s="184" t="str">
        <f>VLOOKUP(F496,'Plantilla publicacion'!$A$3:$N$490,14,0)</f>
        <v>106-Cumplimiento de productos del PAI asociados a Fortalecer el Sistema Integral de Gestión Institucional para mejorar la prestación del servicio.</v>
      </c>
      <c r="J496" s="184" t="str">
        <f>VLOOKUP(F496,'Plantilla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96" s="184" t="str">
        <f>+'PAI 2025 GPS rempl2)'!J494</f>
        <v xml:space="preserve">PND - 5-31-5-b- Convergencia regional - Entidades públicas territoriales y nacionales fortalecidas </v>
      </c>
      <c r="L496" s="184" t="str">
        <f>+'PAI 2025 GPS rempl2)'!K494</f>
        <v>Si</v>
      </c>
      <c r="M496" s="184" t="str">
        <f>+'PAI 2025 GPS rempl2)'!L494</f>
        <v>C-3503-0200-0016-40401c</v>
      </c>
      <c r="N496" s="184" t="str">
        <f>VLOOKUP(A496,'Plantilla publicacion'!$A$2:$E$491,5,0)</f>
        <v>Política Gestión Presupuestal y Eficiencia del Gasto Público _DIMENSIÓN Direccionamiento Estratégico y Planeación</v>
      </c>
      <c r="O496" s="184">
        <f>IF(E496="Producto",VLOOKUP(F496,'Plantilla publicacion'!$A$3:$Q$490,16,0),"N/A")</f>
        <v>0</v>
      </c>
      <c r="P496" s="184" t="str">
        <f>+'PAI 2025 GPS rempl2)'!O494</f>
        <v>Estudio de costos de los trámites priorizados, realizado (Estudio Realizado )</v>
      </c>
      <c r="Q496" s="184">
        <f>+'PAI 2025 GPS rempl2)'!P494</f>
        <v>20</v>
      </c>
      <c r="R496" s="184">
        <f>+'PAI 2025 GPS rempl2)'!Q494</f>
        <v>1</v>
      </c>
      <c r="S496" s="184" t="str">
        <f>+'PAI 2025 GPS rempl2)'!R494</f>
        <v>Númerica</v>
      </c>
      <c r="T496" s="184" t="str">
        <f>+'PAI 2025 GPS rempl2)'!S494</f>
        <v># de Estudios realizado / 1 Estudio programado</v>
      </c>
      <c r="U496" s="185">
        <f>+'PAI 2025 GPS rempl2)'!T494</f>
        <v>45782</v>
      </c>
      <c r="V496" s="185">
        <f>+'PAI 2025 GPS rempl2)'!U494</f>
        <v>45981</v>
      </c>
      <c r="W496" s="184" t="str">
        <f>+'PAI 2025 GPS rempl2)'!V494</f>
        <v>30-OFICINA ASESORA DE PLANEACIÓN;
37-GRUPO DE TRABAJO DE ESTUDIOS ECONÓMICOS</v>
      </c>
    </row>
    <row r="497" spans="1:23 16384:16384" s="317" customFormat="1" ht="58.5" customHeight="1" x14ac:dyDescent="0.25">
      <c r="A497" s="314" t="s">
        <v>1111</v>
      </c>
      <c r="B497" s="315" t="str">
        <f>VLOOKUP(A497,'Dimensión 2 - Direccionamiento'!$B$9:$B$31,1,0)</f>
        <v>30.4.1</v>
      </c>
      <c r="C497" s="315" t="str">
        <f>+'PAI 2025 GPS rempl2)'!B495</f>
        <v>30-OFICINA ASESORA DE PLANEACIÓN</v>
      </c>
      <c r="D497" s="315">
        <f>+'PAI 2025 GPS rempl2)'!C495</f>
        <v>4</v>
      </c>
      <c r="E497" s="315" t="str">
        <f>+'PAI 2025 GPS rempl2)'!D495</f>
        <v>Actividad propia</v>
      </c>
      <c r="F497" s="315" t="str">
        <f>+'PAI 2025 GPS rempl2)'!E495</f>
        <v>30.4.1</v>
      </c>
      <c r="G497" s="315" t="str">
        <f>+'PAI 2025 GPS rempl2)'!F495</f>
        <v>N/A</v>
      </c>
      <c r="H497" s="315">
        <f>VLOOKUP(A497,'Plantilla publicacion'!$A$3:$F$490,6,0)</f>
        <v>0</v>
      </c>
      <c r="I497" s="315">
        <f>VLOOKUP(F497,'Plantilla publicacion'!$A$3:$N$490,14,0)</f>
        <v>0</v>
      </c>
      <c r="J497" s="315">
        <f>VLOOKUP(F497,'Plantilla publicacion'!$A$3:$P$490,15,0)</f>
        <v>0</v>
      </c>
      <c r="K497" s="315" t="str">
        <f>+'PAI 2025 GPS rempl2)'!J495</f>
        <v>N/A</v>
      </c>
      <c r="L497" s="315" t="str">
        <f>+'PAI 2025 GPS rempl2)'!K495</f>
        <v>N/A</v>
      </c>
      <c r="M497" s="315" t="str">
        <f>+'PAI 2025 GPS rempl2)'!L495</f>
        <v>N/A</v>
      </c>
      <c r="N497" s="315" t="str">
        <f t="shared" ref="N497:N501" si="93">+N496</f>
        <v>Política Gestión Presupuestal y Eficiencia del Gasto Público _DIMENSIÓN Direccionamiento Estratégico y Planeación</v>
      </c>
      <c r="O497" s="315" t="str">
        <f>IF(E497="Producto",VLOOKUP(F497,'Plantilla publicacion'!$A$3:$Q$490,16,0),"N/A")</f>
        <v>N/A</v>
      </c>
      <c r="P497" s="315" t="str">
        <f>+'PAI 2025 GPS rempl2)'!O495</f>
        <v>Priorizar los trámites objeto del estudio de costeo (Documento con la priorización de trámites)</v>
      </c>
      <c r="Q497" s="315">
        <f>+'PAI 2025 GPS rempl2)'!P495</f>
        <v>10</v>
      </c>
      <c r="R497" s="315">
        <f>+'PAI 2025 GPS rempl2)'!Q495</f>
        <v>1</v>
      </c>
      <c r="S497" s="315" t="str">
        <f>+'PAI 2025 GPS rempl2)'!R495</f>
        <v>Númerica</v>
      </c>
      <c r="T497" s="316" t="str">
        <f>+'PAI 2025 GPS rempl2)'!S495</f>
        <v># de Documento con la priorización realizado / 1 Documento programado</v>
      </c>
      <c r="U497" s="316">
        <f>+'PAI 2025 GPS rempl2)'!T495</f>
        <v>45782</v>
      </c>
      <c r="V497" s="315">
        <f>+'PAI 2025 GPS rempl2)'!U495</f>
        <v>45814</v>
      </c>
      <c r="W497" s="317" t="str">
        <f>+'PAI 2025 GPS rempl2)'!V495</f>
        <v>30-OFICINA ASESORA DE PLANEACIÓN</v>
      </c>
      <c r="XFD497" s="314"/>
    </row>
    <row r="498" spans="1:23 16384:16384" s="317" customFormat="1" ht="58.5" customHeight="1" x14ac:dyDescent="0.25">
      <c r="A498" s="196" t="s">
        <v>1113</v>
      </c>
      <c r="B498" s="314" t="str">
        <f>VLOOKUP(A498,'Dimensión 2 - Direccionamiento'!$B$9:$B$31,1,0)</f>
        <v>30.4.2</v>
      </c>
      <c r="C498" s="315" t="str">
        <f>+'PAI 2025 GPS rempl2)'!B496</f>
        <v>30-OFICINA ASESORA DE PLANEACIÓN</v>
      </c>
      <c r="D498" s="315">
        <f>+'PAI 2025 GPS rempl2)'!C496</f>
        <v>4</v>
      </c>
      <c r="E498" s="315" t="str">
        <f>+'PAI 2025 GPS rempl2)'!D496</f>
        <v>Actividad propia</v>
      </c>
      <c r="F498" s="315" t="str">
        <f>+'PAI 2025 GPS rempl2)'!E496</f>
        <v>30.4.2</v>
      </c>
      <c r="G498" s="315" t="str">
        <f>+'PAI 2025 GPS rempl2)'!F496</f>
        <v>N/A</v>
      </c>
      <c r="H498" s="315">
        <f>VLOOKUP(A498,'Plantilla publicacion'!$A$3:$F$490,6,0)</f>
        <v>0</v>
      </c>
      <c r="I498" s="315">
        <f>VLOOKUP(F498,'Plantilla publicacion'!$A$3:$N$490,14,0)</f>
        <v>0</v>
      </c>
      <c r="J498" s="315">
        <f>VLOOKUP(F498,'Plantilla publicacion'!$A$3:$P$490,15,0)</f>
        <v>0</v>
      </c>
      <c r="K498" s="315" t="str">
        <f>+'PAI 2025 GPS rempl2)'!J496</f>
        <v>N/A</v>
      </c>
      <c r="L498" s="315" t="str">
        <f>+'PAI 2025 GPS rempl2)'!K496</f>
        <v>N/A</v>
      </c>
      <c r="M498" s="315" t="str">
        <f>+'PAI 2025 GPS rempl2)'!L496</f>
        <v>N/A</v>
      </c>
      <c r="N498" s="315" t="str">
        <f t="shared" si="93"/>
        <v>Política Gestión Presupuestal y Eficiencia del Gasto Público _DIMENSIÓN Direccionamiento Estratégico y Planeación</v>
      </c>
      <c r="O498" s="315" t="str">
        <f>IF(E498="Producto",VLOOKUP(F498,'Plantilla publicacion'!$A$3:$Q$490,16,0),"N/A")</f>
        <v>N/A</v>
      </c>
      <c r="P498" s="315" t="str">
        <f>+'PAI 2025 GPS rempl2)'!O496</f>
        <v>Recopilar la información necesaria para realizar el estudio de costeo de uno de los trámites priorizados  (Documento que relacione la documentación recopilada)</v>
      </c>
      <c r="Q498" s="315">
        <f>+'PAI 2025 GPS rempl2)'!P496</f>
        <v>8</v>
      </c>
      <c r="R498" s="315">
        <f>+'PAI 2025 GPS rempl2)'!Q496</f>
        <v>100</v>
      </c>
      <c r="S498" s="315" t="str">
        <f>+'PAI 2025 GPS rempl2)'!R496</f>
        <v>Porcentual</v>
      </c>
      <c r="T498" s="315" t="str">
        <f>+'PAI 2025 GPS rempl2)'!S496</f>
        <v>% de Documentación recopilada / 100% de Documentación a recopilar</v>
      </c>
      <c r="U498" s="316">
        <f>+'PAI 2025 GPS rempl2)'!T496</f>
        <v>45817</v>
      </c>
      <c r="V498" s="316">
        <f>+'PAI 2025 GPS rempl2)'!U496</f>
        <v>45884</v>
      </c>
      <c r="W498" s="315" t="str">
        <f>+'PAI 2025 GPS rempl2)'!V496</f>
        <v>30-OFICINA ASESORA DE PLANEACIÓN;
37-GRUPO DE TRABAJO DE ESTUDIOS ECONÓMICOS</v>
      </c>
    </row>
    <row r="499" spans="1:23 16384:16384" s="317" customFormat="1" ht="58.5" customHeight="1" x14ac:dyDescent="0.25">
      <c r="A499" s="196" t="s">
        <v>1115</v>
      </c>
      <c r="B499" s="314" t="str">
        <f>VLOOKUP(A499,'Dimensión 2 - Direccionamiento'!$B$9:$B$31,1,0)</f>
        <v>30.4.3</v>
      </c>
      <c r="C499" s="315" t="str">
        <f>+'PAI 2025 GPS rempl2)'!B497</f>
        <v>30-OFICINA ASESORA DE PLANEACIÓN</v>
      </c>
      <c r="D499" s="315">
        <f>+'PAI 2025 GPS rempl2)'!C497</f>
        <v>4</v>
      </c>
      <c r="E499" s="315" t="str">
        <f>+'PAI 2025 GPS rempl2)'!D497</f>
        <v>Actividad propia</v>
      </c>
      <c r="F499" s="315" t="str">
        <f>+'PAI 2025 GPS rempl2)'!E497</f>
        <v>30.4.3</v>
      </c>
      <c r="G499" s="315" t="str">
        <f>+'PAI 2025 GPS rempl2)'!F497</f>
        <v>N/A</v>
      </c>
      <c r="H499" s="315">
        <f>VLOOKUP(A499,'Plantilla publicacion'!$A$3:$F$490,6,0)</f>
        <v>0</v>
      </c>
      <c r="I499" s="315">
        <f>VLOOKUP(F499,'Plantilla publicacion'!$A$3:$N$490,14,0)</f>
        <v>0</v>
      </c>
      <c r="J499" s="315">
        <f>VLOOKUP(F499,'Plantilla publicacion'!$A$3:$P$490,15,0)</f>
        <v>0</v>
      </c>
      <c r="K499" s="315" t="str">
        <f>+'PAI 2025 GPS rempl2)'!J497</f>
        <v>N/A</v>
      </c>
      <c r="L499" s="315" t="str">
        <f>+'PAI 2025 GPS rempl2)'!K497</f>
        <v>N/A</v>
      </c>
      <c r="M499" s="315" t="str">
        <f>+'PAI 2025 GPS rempl2)'!L497</f>
        <v>N/A</v>
      </c>
      <c r="N499" s="315" t="str">
        <f t="shared" si="93"/>
        <v>Política Gestión Presupuestal y Eficiencia del Gasto Público _DIMENSIÓN Direccionamiento Estratégico y Planeación</v>
      </c>
      <c r="O499" s="315" t="str">
        <f>IF(E499="Producto",VLOOKUP(F499,'Plantilla publicacion'!$A$3:$Q$490,16,0),"N/A")</f>
        <v>N/A</v>
      </c>
      <c r="P499" s="315" t="str">
        <f>+'PAI 2025 GPS rempl2)'!O497</f>
        <v>Recopilar la información necesaria para realizar el estudio de costeo de los demás trámites priorizados (Documento que relacione la documentación recopilada)</v>
      </c>
      <c r="Q499" s="315">
        <f>+'PAI 2025 GPS rempl2)'!P497</f>
        <v>22</v>
      </c>
      <c r="R499" s="315">
        <f>+'PAI 2025 GPS rempl2)'!Q497</f>
        <v>100</v>
      </c>
      <c r="S499" s="315" t="str">
        <f>+'PAI 2025 GPS rempl2)'!R497</f>
        <v>Porcentual</v>
      </c>
      <c r="T499" s="315" t="str">
        <f>+'PAI 2025 GPS rempl2)'!S497</f>
        <v>% de Documentación recopilada / 100% de Documentación a recopilar</v>
      </c>
      <c r="U499" s="316">
        <f>+'PAI 2025 GPS rempl2)'!T497</f>
        <v>45887</v>
      </c>
      <c r="V499" s="316">
        <f>+'PAI 2025 GPS rempl2)'!U497</f>
        <v>45926</v>
      </c>
      <c r="W499" s="315" t="str">
        <f>+'PAI 2025 GPS rempl2)'!V497</f>
        <v>30-OFICINA ASESORA DE PLANEACIÓN;
37-GRUPO DE TRABAJO DE ESTUDIOS ECONÓMICOS</v>
      </c>
    </row>
    <row r="500" spans="1:23 16384:16384" s="317" customFormat="1" ht="58.5" customHeight="1" x14ac:dyDescent="0.25">
      <c r="A500" s="314" t="s">
        <v>1117</v>
      </c>
      <c r="B500" s="315" t="str">
        <f>VLOOKUP(A500,'Dimensión 2 - Direccionamiento'!$B$9:$B$31,1,0)</f>
        <v>30.4.4</v>
      </c>
      <c r="C500" s="315" t="str">
        <f>+'PAI 2025 GPS rempl2)'!B498</f>
        <v>30-OFICINA ASESORA DE PLANEACIÓN</v>
      </c>
      <c r="D500" s="315">
        <f>+'PAI 2025 GPS rempl2)'!C498</f>
        <v>4</v>
      </c>
      <c r="E500" s="315" t="str">
        <f>+'PAI 2025 GPS rempl2)'!D498</f>
        <v>Actividad propia</v>
      </c>
      <c r="F500" s="315" t="str">
        <f>+'PAI 2025 GPS rempl2)'!E498</f>
        <v>30.4.4</v>
      </c>
      <c r="G500" s="315" t="str">
        <f>+'PAI 2025 GPS rempl2)'!F498</f>
        <v>N/A</v>
      </c>
      <c r="H500" s="315">
        <f>VLOOKUP(A500,'Plantilla publicacion'!$A$3:$F$490,6,0)</f>
        <v>0</v>
      </c>
      <c r="I500" s="315">
        <f>VLOOKUP(F500,'Plantilla publicacion'!$A$3:$N$490,14,0)</f>
        <v>0</v>
      </c>
      <c r="J500" s="315">
        <f>VLOOKUP(F500,'Plantilla publicacion'!$A$3:$P$490,15,0)</f>
        <v>0</v>
      </c>
      <c r="K500" s="315" t="str">
        <f>+'PAI 2025 GPS rempl2)'!J498</f>
        <v>N/A</v>
      </c>
      <c r="L500" s="315" t="str">
        <f>+'PAI 2025 GPS rempl2)'!K498</f>
        <v>N/A</v>
      </c>
      <c r="M500" s="315" t="str">
        <f>+'PAI 2025 GPS rempl2)'!L498</f>
        <v>N/A</v>
      </c>
      <c r="N500" s="315" t="str">
        <f t="shared" si="93"/>
        <v>Política Gestión Presupuestal y Eficiencia del Gasto Público _DIMENSIÓN Direccionamiento Estratégico y Planeación</v>
      </c>
      <c r="O500" s="315" t="str">
        <f>IF(E500="Producto",VLOOKUP(F500,'Plantilla publicacion'!$A$3:$Q$490,16,0),"N/A")</f>
        <v>N/A</v>
      </c>
      <c r="P500" s="315" t="str">
        <f>+'PAI 2025 GPS rempl2)'!O498</f>
        <v>Realizar estudio de costo de los trámites priorizados (Estudio Realizado)</v>
      </c>
      <c r="Q500" s="315">
        <f>+'PAI 2025 GPS rempl2)'!P498</f>
        <v>50</v>
      </c>
      <c r="R500" s="315">
        <f>+'PAI 2025 GPS rempl2)'!Q498</f>
        <v>1</v>
      </c>
      <c r="S500" s="315" t="str">
        <f>+'PAI 2025 GPS rempl2)'!R498</f>
        <v>Númerica</v>
      </c>
      <c r="T500" s="316" t="str">
        <f>+'PAI 2025 GPS rempl2)'!S498</f>
        <v># de Estudio realizado / 1 Estudio programado</v>
      </c>
      <c r="U500" s="316">
        <f>+'PAI 2025 GPS rempl2)'!T498</f>
        <v>45854</v>
      </c>
      <c r="V500" s="315">
        <f>+'PAI 2025 GPS rempl2)'!U498</f>
        <v>45980</v>
      </c>
      <c r="W500" s="317" t="str">
        <f>+'PAI 2025 GPS rempl2)'!V498</f>
        <v>30-OFICINA ASESORA DE PLANEACIÓN;
37-GRUPO DE TRABAJO DE ESTUDIOS ECONÓMICOS</v>
      </c>
      <c r="XFD500" s="314"/>
    </row>
    <row r="501" spans="1:23 16384:16384" s="317" customFormat="1" ht="58.5" customHeight="1" x14ac:dyDescent="0.25">
      <c r="A501" s="196" t="s">
        <v>1850</v>
      </c>
      <c r="B501" s="314" t="str">
        <f>VLOOKUP(A501,'Dimensión 2 - Direccionamiento'!$B$9:$B$31,1,0)</f>
        <v>30.4.5</v>
      </c>
      <c r="C501" s="315" t="str">
        <f>+'PAI 2025 GPS rempl2)'!B499</f>
        <v>30-OFICINA ASESORA DE PLANEACIÓN</v>
      </c>
      <c r="D501" s="315">
        <f>+'PAI 2025 GPS rempl2)'!C499</f>
        <v>4</v>
      </c>
      <c r="E501" s="315" t="str">
        <f>+'PAI 2025 GPS rempl2)'!D499</f>
        <v>Actividad propia</v>
      </c>
      <c r="F501" s="315" t="str">
        <f>+'PAI 2025 GPS rempl2)'!E499</f>
        <v>30.4.5</v>
      </c>
      <c r="G501" s="315" t="str">
        <f>+'PAI 2025 GPS rempl2)'!F499</f>
        <v>N/A</v>
      </c>
      <c r="H501" s="315">
        <f>VLOOKUP(A501,'Plantilla publicacion'!$A$3:$F$490,6,0)</f>
        <v>0</v>
      </c>
      <c r="I501" s="315">
        <f>VLOOKUP(F501,'Plantilla publicacion'!$A$3:$N$490,14,0)</f>
        <v>0</v>
      </c>
      <c r="J501" s="315">
        <f>VLOOKUP(F501,'Plantilla publicacion'!$A$3:$P$490,15,0)</f>
        <v>0</v>
      </c>
      <c r="K501" s="315" t="str">
        <f>+'PAI 2025 GPS rempl2)'!J499</f>
        <v>N/A</v>
      </c>
      <c r="L501" s="315" t="str">
        <f>+'PAI 2025 GPS rempl2)'!K499</f>
        <v>N/A</v>
      </c>
      <c r="M501" s="315" t="str">
        <f>+'PAI 2025 GPS rempl2)'!L499</f>
        <v>N/A</v>
      </c>
      <c r="N501" s="315" t="str">
        <f t="shared" si="93"/>
        <v>Política Gestión Presupuestal y Eficiencia del Gasto Público _DIMENSIÓN Direccionamiento Estratégico y Planeación</v>
      </c>
      <c r="O501" s="315" t="str">
        <f>IF(E501="Producto",VLOOKUP(F501,'Plantilla publicacion'!$A$3:$Q$490,16,0),"N/A")</f>
        <v>N/A</v>
      </c>
      <c r="P501" s="315" t="str">
        <f>+'PAI 2025 GPS rempl2)'!O499</f>
        <v>Socializar los resultados del estudio con los jefes de las áreas responsables de los trámites costeados (Correo electronico con el envío del estudio realizado  /  Listas de asistencia a reunion de socialización)</v>
      </c>
      <c r="Q501" s="315">
        <f>+'PAI 2025 GPS rempl2)'!P499</f>
        <v>10</v>
      </c>
      <c r="R501" s="315">
        <f>+'PAI 2025 GPS rempl2)'!Q499</f>
        <v>1</v>
      </c>
      <c r="S501" s="315" t="str">
        <f>+'PAI 2025 GPS rempl2)'!R499</f>
        <v>Númerica</v>
      </c>
      <c r="T501" s="315" t="str">
        <f>+'PAI 2025 GPS rempl2)'!S499</f>
        <v># de Estudio realizado / 1 Estudio a socializar</v>
      </c>
      <c r="U501" s="316">
        <f>+'PAI 2025 GPS rempl2)'!T499</f>
        <v>45964</v>
      </c>
      <c r="V501" s="316">
        <f>+'PAI 2025 GPS rempl2)'!U499</f>
        <v>45981</v>
      </c>
      <c r="W501" s="315" t="str">
        <f>+'PAI 2025 GPS rempl2)'!V499</f>
        <v>30-OFICINA ASESORA DE PLANEACIÓN;
37-GRUPO DE TRABAJO DE ESTUDIOS ECONÓMICOS</v>
      </c>
    </row>
    <row r="502" spans="1:23 16384:16384" ht="58.5" customHeight="1" x14ac:dyDescent="0.25">
      <c r="A502" s="196" t="s">
        <v>1119</v>
      </c>
      <c r="B502" s="186" t="str">
        <f>VLOOKUP(A502,'Dimensión 3-Gestión con Valor'!$B$10:$B$379,1,0)</f>
        <v>30.5</v>
      </c>
      <c r="C502" s="184" t="str">
        <f>+'PAI 2025 GPS rempl2)'!B500</f>
        <v>30-OFICINA ASESORA DE PLANEACIÓN</v>
      </c>
      <c r="D502" s="184">
        <f>+'PAI 2025 GPS rempl2)'!C500</f>
        <v>4</v>
      </c>
      <c r="E502" s="184" t="str">
        <f>+'PAI 2025 GPS rempl2)'!D500</f>
        <v>Producto</v>
      </c>
      <c r="F502" s="184" t="str">
        <f>+'PAI 2025 GPS rempl2)'!E500</f>
        <v>30.5</v>
      </c>
      <c r="G502" s="184" t="str">
        <f>+'PAI 2025 GPS rempl2)'!F500</f>
        <v>Operativo</v>
      </c>
      <c r="H502" s="184" t="str">
        <f>VLOOKUP(A502,'Plantilla publicacion'!$A$3:$F$490,6,0)</f>
        <v>60-Fortalecer el Sistema Integral de Gestión Institucional en el marco del Modelo Integrado de Planeación y gestión para mejorar la prestación del servicio.</v>
      </c>
      <c r="I502" s="184" t="str">
        <f>VLOOKUP(F502,'Plantilla publicacion'!$A$3:$N$490,14,0)</f>
        <v>106-Cumplimiento de productos del PAI asociados a Fortalecer el Sistema Integral de Gestión Institucional para mejorar la prestación del servicio.</v>
      </c>
      <c r="J502" s="184" t="str">
        <f>VLOOKUP(F502,'Plantilla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2" s="184" t="str">
        <f>+'PAI 2025 GPS rempl2)'!J500</f>
        <v>N/A</v>
      </c>
      <c r="L502" s="184" t="str">
        <f>+'PAI 2025 GPS rempl2)'!K500</f>
        <v>No</v>
      </c>
      <c r="M502" s="184" t="str">
        <f>+'PAI 2025 GPS rempl2)'!L500</f>
        <v>N/A</v>
      </c>
      <c r="N502" s="184" t="str">
        <f>VLOOKUP(A502,'Plantilla publicacion'!$A$2:$E$491,5,0)</f>
        <v>Política Simplificación, Racionalización y Estandarización de trámites _DIMENSIÓN Gestión con Valores para Resultados</v>
      </c>
      <c r="O502" s="184">
        <f>IF(E502="Producto",VLOOKUP(F502,'Plantilla publicacion'!$A$3:$Q$490,16,0),"N/A")</f>
        <v>0</v>
      </c>
      <c r="P502" s="184" t="str">
        <f>+'PAI 2025 GPS rempl2)'!O500</f>
        <v>Estrategia de racionalización de trámites implementada</v>
      </c>
      <c r="Q502" s="184">
        <f>+'PAI 2025 GPS rempl2)'!P500</f>
        <v>20</v>
      </c>
      <c r="R502" s="184">
        <f>+'PAI 2025 GPS rempl2)'!Q500</f>
        <v>100</v>
      </c>
      <c r="S502" s="184" t="str">
        <f>+'PAI 2025 GPS rempl2)'!R500</f>
        <v>Porcentual</v>
      </c>
      <c r="T502" s="184" t="str">
        <f>+'PAI 2025 GPS rempl2)'!S500</f>
        <v>% de Estrategia implementada / 100% de Estrategia a implementada</v>
      </c>
      <c r="U502" s="185">
        <f>+'PAI 2025 GPS rempl2)'!T500</f>
        <v>45672</v>
      </c>
      <c r="V502" s="185">
        <f>+'PAI 2025 GPS rempl2)'!U500</f>
        <v>46013</v>
      </c>
      <c r="W502" s="184" t="str">
        <f>+'PAI 2025 GPS rempl2)'!V500</f>
        <v>30-OFICINA ASESORA DE PLANEACIÓN</v>
      </c>
    </row>
    <row r="503" spans="1:23 16384:16384" s="317" customFormat="1" ht="58.5" customHeight="1" x14ac:dyDescent="0.25">
      <c r="A503" s="196" t="s">
        <v>1122</v>
      </c>
      <c r="B503" s="314" t="str">
        <f>VLOOKUP(A503,'Dimensión 3-Gestión con Valor'!$B$10:$B$379,1,0)</f>
        <v>30.5.1</v>
      </c>
      <c r="C503" s="315" t="str">
        <f>+'PAI 2025 GPS rempl2)'!B501</f>
        <v>30-OFICINA ASESORA DE PLANEACIÓN</v>
      </c>
      <c r="D503" s="315">
        <f>+'PAI 2025 GPS rempl2)'!C501</f>
        <v>4</v>
      </c>
      <c r="E503" s="315" t="str">
        <f>+'PAI 2025 GPS rempl2)'!D501</f>
        <v>Actividad propia</v>
      </c>
      <c r="F503" s="315" t="str">
        <f>+'PAI 2025 GPS rempl2)'!E501</f>
        <v>30.5.1</v>
      </c>
      <c r="G503" s="315" t="str">
        <f>+'PAI 2025 GPS rempl2)'!F501</f>
        <v>N/A</v>
      </c>
      <c r="H503" s="315">
        <f>VLOOKUP(A503,'Plantilla publicacion'!$A$3:$F$490,6,0)</f>
        <v>0</v>
      </c>
      <c r="I503" s="315">
        <f>VLOOKUP(F503,'Plantilla publicacion'!$A$3:$N$490,14,0)</f>
        <v>0</v>
      </c>
      <c r="J503" s="315">
        <f>VLOOKUP(F503,'Plantilla publicacion'!$A$3:$P$490,15,0)</f>
        <v>0</v>
      </c>
      <c r="K503" s="315" t="str">
        <f>+'PAI 2025 GPS rempl2)'!J501</f>
        <v>N/A</v>
      </c>
      <c r="L503" s="315" t="str">
        <f>+'PAI 2025 GPS rempl2)'!K501</f>
        <v>N/A</v>
      </c>
      <c r="M503" s="315" t="str">
        <f>+'PAI 2025 GPS rempl2)'!L501</f>
        <v>N/A</v>
      </c>
      <c r="N503" s="315" t="str">
        <f t="shared" ref="N503:N504" si="94">+N502</f>
        <v>Política Simplificación, Racionalización y Estandarización de trámites _DIMENSIÓN Gestión con Valores para Resultados</v>
      </c>
      <c r="O503" s="315" t="str">
        <f>IF(E503="Producto",VLOOKUP(F503,'Plantilla publicacion'!$A$3:$Q$490,16,0),"N/A")</f>
        <v>N/A</v>
      </c>
      <c r="P503" s="315" t="str">
        <f>+'PAI 2025 GPS rempl2)'!O501</f>
        <v>Elaborar el plan de trabajo de la estrategia de racionalización de trámites</v>
      </c>
      <c r="Q503" s="315">
        <f>+'PAI 2025 GPS rempl2)'!P501</f>
        <v>20</v>
      </c>
      <c r="R503" s="315">
        <f>+'PAI 2025 GPS rempl2)'!Q501</f>
        <v>1</v>
      </c>
      <c r="S503" s="315" t="str">
        <f>+'PAI 2025 GPS rempl2)'!R501</f>
        <v>Númerica</v>
      </c>
      <c r="T503" s="315" t="str">
        <f>+'PAI 2025 GPS rempl2)'!S501</f>
        <v># de Plan de trabajo elaborado / 1 Plan de trabajo a elaborar</v>
      </c>
      <c r="U503" s="316">
        <f>+'PAI 2025 GPS rempl2)'!T501</f>
        <v>45672</v>
      </c>
      <c r="V503" s="316">
        <f>+'PAI 2025 GPS rempl2)'!U501</f>
        <v>45744</v>
      </c>
      <c r="W503" s="315" t="str">
        <f>+'PAI 2025 GPS rempl2)'!V501</f>
        <v>30-OFICINA ASESORA DE PLANEACIÓN</v>
      </c>
    </row>
    <row r="504" spans="1:23 16384:16384" s="317" customFormat="1" ht="58.5" customHeight="1" x14ac:dyDescent="0.25">
      <c r="A504" s="196" t="s">
        <v>1124</v>
      </c>
      <c r="B504" s="314" t="str">
        <f>VLOOKUP(A504,'Dimensión 3-Gestión con Valor'!$B$10:$B$379,1,0)</f>
        <v>30.5.2</v>
      </c>
      <c r="C504" s="315" t="str">
        <f>+'PAI 2025 GPS rempl2)'!B502</f>
        <v>30-OFICINA ASESORA DE PLANEACIÓN</v>
      </c>
      <c r="D504" s="315">
        <f>+'PAI 2025 GPS rempl2)'!C502</f>
        <v>4</v>
      </c>
      <c r="E504" s="315" t="str">
        <f>+'PAI 2025 GPS rempl2)'!D502</f>
        <v>Actividad propia</v>
      </c>
      <c r="F504" s="315" t="str">
        <f>+'PAI 2025 GPS rempl2)'!E502</f>
        <v>30.5.2</v>
      </c>
      <c r="G504" s="315" t="str">
        <f>+'PAI 2025 GPS rempl2)'!F502</f>
        <v>N/A</v>
      </c>
      <c r="H504" s="315">
        <f>VLOOKUP(A504,'Plantilla publicacion'!$A$3:$F$490,6,0)</f>
        <v>0</v>
      </c>
      <c r="I504" s="315">
        <f>VLOOKUP(F504,'Plantilla publicacion'!$A$3:$N$490,14,0)</f>
        <v>0</v>
      </c>
      <c r="J504" s="315">
        <f>VLOOKUP(F504,'Plantilla publicacion'!$A$3:$P$490,15,0)</f>
        <v>0</v>
      </c>
      <c r="K504" s="315" t="str">
        <f>+'PAI 2025 GPS rempl2)'!J502</f>
        <v>N/A</v>
      </c>
      <c r="L504" s="315" t="str">
        <f>+'PAI 2025 GPS rempl2)'!K502</f>
        <v>N/A</v>
      </c>
      <c r="M504" s="315" t="str">
        <f>+'PAI 2025 GPS rempl2)'!L502</f>
        <v>N/A</v>
      </c>
      <c r="N504" s="315" t="str">
        <f t="shared" si="94"/>
        <v>Política Simplificación, Racionalización y Estandarización de trámites _DIMENSIÓN Gestión con Valores para Resultados</v>
      </c>
      <c r="O504" s="315" t="str">
        <f>IF(E504="Producto",VLOOKUP(F504,'Plantilla publicacion'!$A$3:$Q$490,16,0),"N/A")</f>
        <v>N/A</v>
      </c>
      <c r="P504" s="315" t="str">
        <f>+'PAI 2025 GPS rempl2)'!O502</f>
        <v>Ejecutar el plan de trabajo de la estrategia de racionalización de trámites</v>
      </c>
      <c r="Q504" s="315">
        <f>+'PAI 2025 GPS rempl2)'!P502</f>
        <v>80</v>
      </c>
      <c r="R504" s="315">
        <f>+'PAI 2025 GPS rempl2)'!Q502</f>
        <v>100</v>
      </c>
      <c r="S504" s="315" t="str">
        <f>+'PAI 2025 GPS rempl2)'!R502</f>
        <v>Porcentual</v>
      </c>
      <c r="T504" s="315" t="str">
        <f>+'PAI 2025 GPS rempl2)'!S502</f>
        <v>% de Plan de trabajo ejecutado / 100% de Plan de trabajo por ejecutar</v>
      </c>
      <c r="U504" s="316">
        <f>+'PAI 2025 GPS rempl2)'!T502</f>
        <v>45744</v>
      </c>
      <c r="V504" s="316">
        <f>+'PAI 2025 GPS rempl2)'!U502</f>
        <v>46013</v>
      </c>
      <c r="W504" s="315" t="str">
        <f>+'PAI 2025 GPS rempl2)'!V502</f>
        <v>30-OFICINA ASESORA DE PLANEACIÓN</v>
      </c>
    </row>
    <row r="505" spans="1:23 16384:16384" ht="58.5" customHeight="1" x14ac:dyDescent="0.25">
      <c r="A505" s="196" t="s">
        <v>1126</v>
      </c>
      <c r="B505" s="186" t="str">
        <f>VLOOKUP(A505,'Dimensión 2 - Direccionamiento'!$B$9:$B$31,1,0)</f>
        <v>30.6</v>
      </c>
      <c r="C505" s="184" t="str">
        <f>+'PAI 2025 GPS rempl2)'!B503</f>
        <v>30-OFICINA ASESORA DE PLANEACIÓN</v>
      </c>
      <c r="D505" s="184">
        <f>+'PAI 2025 GPS rempl2)'!C503</f>
        <v>4</v>
      </c>
      <c r="E505" s="184" t="str">
        <f>+'PAI 2025 GPS rempl2)'!D503</f>
        <v>Producto</v>
      </c>
      <c r="F505" s="184" t="str">
        <f>+'PAI 2025 GPS rempl2)'!E503</f>
        <v>30.6</v>
      </c>
      <c r="G505" s="184" t="str">
        <f>+'PAI 2025 GPS rempl2)'!F503</f>
        <v>Operativo</v>
      </c>
      <c r="H505" s="184" t="str">
        <f>VLOOKUP(A505,'Plantilla publicacion'!$A$3:$F$490,6,0)</f>
        <v>60-Fortalecer el Sistema Integral de Gestión Institucional en el marco del Modelo Integrado de Planeación y gestión para mejorar la prestación del servicio.</v>
      </c>
      <c r="I505" s="184" t="str">
        <f>VLOOKUP(F505,'Plantilla publicacion'!$A$3:$N$490,14,0)</f>
        <v>106-Cumplimiento de productos del PAI asociados a Fortalecer el Sistema Integral de Gestión Institucional para mejorar la prestación del servicio.</v>
      </c>
      <c r="J505" s="184" t="str">
        <f>VLOOKUP(F505,'Plantilla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5" s="184" t="str">
        <f>+'PAI 2025 GPS rempl2)'!J503</f>
        <v>N/A</v>
      </c>
      <c r="L505" s="184" t="str">
        <f>+'PAI 2025 GPS rempl2)'!K503</f>
        <v>Si</v>
      </c>
      <c r="M505" s="184" t="str">
        <f>+'PAI 2025 GPS rempl2)'!L503</f>
        <v>N/A</v>
      </c>
      <c r="N505" s="184" t="str">
        <f>VLOOKUP(A505,'Plantilla publicacion'!$A$2:$E$491,5,0)</f>
        <v>Política Planeación Institucional _DIMENSIÓN Direccionamiento Estratégico y Planeación</v>
      </c>
      <c r="O505" s="184" t="str">
        <f>IF(E505="Producto",VLOOKUP(F505,'Plantilla publicacion'!$A$3:$Q$490,16,0),"N/A")</f>
        <v>DECRETO 612</v>
      </c>
      <c r="P505" s="184" t="str">
        <f>+'PAI 2025 GPS rempl2)'!O503</f>
        <v>Plan de Transparencia y Ética Publica, formulado y ejecutado</v>
      </c>
      <c r="Q505" s="184">
        <f>+'PAI 2025 GPS rempl2)'!P503</f>
        <v>20</v>
      </c>
      <c r="R505" s="184">
        <f>+'PAI 2025 GPS rempl2)'!Q503</f>
        <v>100</v>
      </c>
      <c r="S505" s="184" t="str">
        <f>+'PAI 2025 GPS rempl2)'!R503</f>
        <v>Porcentual</v>
      </c>
      <c r="T505" s="184" t="str">
        <f>+'PAI 2025 GPS rempl2)'!S503</f>
        <v>% de Estrategia implementada / 100% de Estrategia a implementada</v>
      </c>
      <c r="U505" s="185">
        <f>+'PAI 2025 GPS rempl2)'!T503</f>
        <v>45672</v>
      </c>
      <c r="V505" s="185">
        <f>+'PAI 2025 GPS rempl2)'!U503</f>
        <v>46013</v>
      </c>
      <c r="W505" s="184" t="str">
        <f>+'PAI 2025 GPS rempl2)'!V503</f>
        <v>100-SECRETARIA GENERAL;
30-OFICINA ASESORA DE PLANEACIÓN</v>
      </c>
    </row>
    <row r="506" spans="1:23 16384:16384" ht="58.5" customHeight="1" x14ac:dyDescent="0.25">
      <c r="A506" s="31" t="s">
        <v>1129</v>
      </c>
      <c r="B506" s="69" t="str">
        <f>VLOOKUP(A506,'Dimensión 2 - Direccionamiento'!$B$9:$B$31,1,0)</f>
        <v>30.6.1</v>
      </c>
      <c r="C506" s="158" t="str">
        <f>+'PAI 2025 GPS rempl2)'!B504</f>
        <v>30-OFICINA ASESORA DE PLANEACIÓN</v>
      </c>
      <c r="D506" s="158">
        <f>+'PAI 2025 GPS rempl2)'!C504</f>
        <v>4</v>
      </c>
      <c r="E506" s="158" t="str">
        <f>+'PAI 2025 GPS rempl2)'!D504</f>
        <v>Actividad propia</v>
      </c>
      <c r="F506" s="158" t="str">
        <f>+'PAI 2025 GPS rempl2)'!E504</f>
        <v>30.6.1</v>
      </c>
      <c r="G506" s="158" t="str">
        <f>+'PAI 2025 GPS rempl2)'!F504</f>
        <v>N/A</v>
      </c>
      <c r="H506" s="158">
        <f>VLOOKUP(A506,'Plantilla publicacion'!$A$3:$F$490,6,0)</f>
        <v>0</v>
      </c>
      <c r="I506" s="158">
        <f>VLOOKUP(F506,'Plantilla publicacion'!$A$3:$N$490,14,0)</f>
        <v>0</v>
      </c>
      <c r="J506" s="158">
        <f>VLOOKUP(F506,'Plantilla publicacion'!$A$3:$P$490,15,0)</f>
        <v>0</v>
      </c>
      <c r="K506" s="158" t="str">
        <f>+'PAI 2025 GPS rempl2)'!J504</f>
        <v>N/A</v>
      </c>
      <c r="L506" s="158" t="str">
        <f>+'PAI 2025 GPS rempl2)'!K504</f>
        <v>N/A</v>
      </c>
      <c r="M506" s="158" t="str">
        <f>+'PAI 2025 GPS rempl2)'!L504</f>
        <v>N/A</v>
      </c>
      <c r="N506" s="158" t="str">
        <f t="shared" ref="N506:N507" si="95">+N505</f>
        <v>Política Planeación Institucional _DIMENSIÓN Direccionamiento Estratégico y Planeación</v>
      </c>
      <c r="O506" s="158" t="str">
        <f>IF(E506="Producto",VLOOKUP(F506,'Plantilla publicacion'!$A$3:$Q$490,16,0),"N/A")</f>
        <v>N/A</v>
      </c>
      <c r="P506" s="158" t="str">
        <f>+'PAI 2025 GPS rempl2)'!O504</f>
        <v>Elaborar el plan de trabajo para formular el Programa de Transparencia y Ética Pública - PTEP, en el marco de la ley 2195 de 2022 y su decreto reglamentario 1122 de 2024</v>
      </c>
      <c r="Q506" s="158">
        <f>+'PAI 2025 GPS rempl2)'!P504</f>
        <v>20</v>
      </c>
      <c r="R506" s="158">
        <f>+'PAI 2025 GPS rempl2)'!Q504</f>
        <v>1</v>
      </c>
      <c r="S506" s="158" t="str">
        <f>+'PAI 2025 GPS rempl2)'!R504</f>
        <v>Númerica</v>
      </c>
      <c r="T506" s="158" t="str">
        <f>+'PAI 2025 GPS rempl2)'!S504</f>
        <v># de Plan de trabajo elaborado / 1 Plan de trabajo a elaborar</v>
      </c>
      <c r="U506" s="195">
        <f>+'PAI 2025 GPS rempl2)'!T504</f>
        <v>45672</v>
      </c>
      <c r="V506" s="195">
        <f>+'PAI 2025 GPS rempl2)'!U504</f>
        <v>45703</v>
      </c>
      <c r="W506" s="158" t="str">
        <f>+'PAI 2025 GPS rempl2)'!V504</f>
        <v>100-SECRETARIA GENERAL;
30-OFICINA ASESORA DE PLANEACIÓN</v>
      </c>
    </row>
    <row r="507" spans="1:23 16384:16384" ht="58.5" customHeight="1" x14ac:dyDescent="0.25">
      <c r="A507" s="31" t="s">
        <v>1130</v>
      </c>
      <c r="B507" s="69" t="str">
        <f>VLOOKUP(A507,'Dimensión 2 - Direccionamiento'!$B$9:$B$31,1,0)</f>
        <v>30.6.2</v>
      </c>
      <c r="C507" s="158" t="str">
        <f>+'PAI 2025 GPS rempl2)'!B505</f>
        <v>30-OFICINA ASESORA DE PLANEACIÓN</v>
      </c>
      <c r="D507" s="158">
        <f>+'PAI 2025 GPS rempl2)'!C505</f>
        <v>4</v>
      </c>
      <c r="E507" s="158" t="str">
        <f>+'PAI 2025 GPS rempl2)'!D505</f>
        <v>Actividad propia</v>
      </c>
      <c r="F507" s="158" t="str">
        <f>+'PAI 2025 GPS rempl2)'!E505</f>
        <v>30.6.2</v>
      </c>
      <c r="G507" s="158" t="str">
        <f>+'PAI 2025 GPS rempl2)'!F505</f>
        <v>N/A</v>
      </c>
      <c r="H507" s="158">
        <f>VLOOKUP(A507,'Plantilla publicacion'!$A$3:$F$490,6,0)</f>
        <v>0</v>
      </c>
      <c r="I507" s="158">
        <f>VLOOKUP(F507,'Plantilla publicacion'!$A$3:$N$490,14,0)</f>
        <v>0</v>
      </c>
      <c r="J507" s="158">
        <f>VLOOKUP(F507,'Plantilla publicacion'!$A$3:$P$490,15,0)</f>
        <v>0</v>
      </c>
      <c r="K507" s="158" t="str">
        <f>+'PAI 2025 GPS rempl2)'!J505</f>
        <v>N/A</v>
      </c>
      <c r="L507" s="158" t="str">
        <f>+'PAI 2025 GPS rempl2)'!K505</f>
        <v>N/A</v>
      </c>
      <c r="M507" s="158" t="str">
        <f>+'PAI 2025 GPS rempl2)'!L505</f>
        <v>N/A</v>
      </c>
      <c r="N507" s="158" t="str">
        <f t="shared" si="95"/>
        <v>Política Planeación Institucional _DIMENSIÓN Direccionamiento Estratégico y Planeación</v>
      </c>
      <c r="O507" s="158" t="str">
        <f>IF(E507="Producto",VLOOKUP(F507,'Plantilla publicacion'!$A$3:$Q$490,16,0),"N/A")</f>
        <v>N/A</v>
      </c>
      <c r="P507" s="158" t="str">
        <f>+'PAI 2025 GPS rempl2)'!O505</f>
        <v>N/A</v>
      </c>
      <c r="Q507" s="158">
        <f>+'PAI 2025 GPS rempl2)'!P505</f>
        <v>80</v>
      </c>
      <c r="R507" s="158">
        <f>+'PAI 2025 GPS rempl2)'!Q505</f>
        <v>100</v>
      </c>
      <c r="S507" s="158" t="str">
        <f>+'PAI 2025 GPS rempl2)'!R505</f>
        <v>Porcentual</v>
      </c>
      <c r="T507" s="158" t="str">
        <f>+'PAI 2025 GPS rempl2)'!S505</f>
        <v>% de Plan de trabajo ejecutado / 100% de Plan de trabajo por ejecutar</v>
      </c>
      <c r="U507" s="195">
        <f>+'PAI 2025 GPS rempl2)'!T505</f>
        <v>45688</v>
      </c>
      <c r="V507" s="195">
        <f>+'PAI 2025 GPS rempl2)'!U505</f>
        <v>46013</v>
      </c>
      <c r="W507" s="158" t="str">
        <f>+'PAI 2025 GPS rempl2)'!V505</f>
        <v>100-SECRETARIA GENERAL;
30-OFICINA ASESORA DE PLANEACIÓN</v>
      </c>
    </row>
  </sheetData>
  <autoFilter ref="A5:XFC507" xr:uid="{42FF16A9-EC1A-4B95-B996-96DF87FDE5DF}"/>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zoomScale="115" zoomScaleNormal="115" workbookViewId="0">
      <selection activeCell="C5" sqref="C5"/>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68" customWidth="1"/>
    <col min="12" max="12" width="16.5703125" style="168"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68">
        <v>11</v>
      </c>
      <c r="L1" s="168">
        <v>12</v>
      </c>
      <c r="M1" s="31">
        <v>13</v>
      </c>
      <c r="N1" s="31">
        <v>14</v>
      </c>
      <c r="O1" s="31">
        <v>15</v>
      </c>
      <c r="P1" s="31">
        <v>16</v>
      </c>
      <c r="Q1" s="31">
        <v>17</v>
      </c>
    </row>
    <row r="2" spans="1:27" ht="31.5" x14ac:dyDescent="0.25">
      <c r="A2" s="75" t="s">
        <v>470</v>
      </c>
      <c r="B2" s="76"/>
      <c r="C2" s="83" t="s">
        <v>1549</v>
      </c>
      <c r="D2" s="83" t="s">
        <v>1767</v>
      </c>
      <c r="E2" s="83" t="s">
        <v>1768</v>
      </c>
      <c r="F2" s="83" t="s">
        <v>0</v>
      </c>
      <c r="G2" s="77" t="s">
        <v>1</v>
      </c>
      <c r="H2" s="77" t="s">
        <v>2</v>
      </c>
      <c r="I2" s="77" t="s">
        <v>3</v>
      </c>
      <c r="J2" s="77" t="s">
        <v>4</v>
      </c>
      <c r="K2" s="78" t="s">
        <v>5</v>
      </c>
      <c r="L2" s="78" t="s">
        <v>6</v>
      </c>
      <c r="M2" s="79" t="s">
        <v>7</v>
      </c>
      <c r="N2" s="83" t="s">
        <v>1469</v>
      </c>
      <c r="O2" s="83" t="s">
        <v>1524</v>
      </c>
      <c r="P2" s="83" t="s">
        <v>1522</v>
      </c>
      <c r="Q2" s="83" t="s">
        <v>1542</v>
      </c>
      <c r="S2" s="75" t="s">
        <v>470</v>
      </c>
      <c r="U2" s="83" t="s">
        <v>1549</v>
      </c>
      <c r="V2" s="31" t="s">
        <v>1789</v>
      </c>
      <c r="W2" s="31" t="s">
        <v>1790</v>
      </c>
      <c r="X2" s="31" t="s">
        <v>1791</v>
      </c>
      <c r="Y2" s="31" t="s">
        <v>1792</v>
      </c>
      <c r="Z2" s="31" t="s">
        <v>1851</v>
      </c>
      <c r="AA2" s="31" t="s">
        <v>1852</v>
      </c>
    </row>
    <row r="3" spans="1:27" x14ac:dyDescent="0.25">
      <c r="A3" s="81" t="s">
        <v>479</v>
      </c>
      <c r="B3" s="81" t="str">
        <f>VLOOKUP(A3,'PAI 2025 GPS rempl2)'!$A$3:$E$505,4,0)</f>
        <v>Producto</v>
      </c>
      <c r="C3" s="82" t="s">
        <v>1551</v>
      </c>
      <c r="D3" s="82" t="s">
        <v>1550</v>
      </c>
      <c r="E3" s="82" t="s">
        <v>482</v>
      </c>
      <c r="F3" s="82" t="s">
        <v>61</v>
      </c>
      <c r="G3" s="82" t="str">
        <f>VLOOKUP(A3,'PAI 2025 GPS rempl2)'!$E$4:$L$504,8,0)</f>
        <v>N/A</v>
      </c>
      <c r="H3" s="82" t="str">
        <f>VLOOKUP(A3,'PAI 2025 GPS rempl2)'!$A$4:$V$504,15,0)</f>
        <v>Plan anual de Previsión de Recursos Humanos, Elaborado y publicado en la página web de la SIC e Intrasic (Documento del Plan anual de Previsión de Recursos Humanos)</v>
      </c>
      <c r="I3" s="82">
        <f>VLOOKUP(A3,'PAI 2025 GPS rempl2)'!$A$4:$V$504,17,0)</f>
        <v>1</v>
      </c>
      <c r="J3" s="82" t="str">
        <f>VLOOKUP(A3,'PAI 2025 GPS rempl2)'!$A$4:$V$504,18,0)</f>
        <v>Númerica</v>
      </c>
      <c r="K3" s="169">
        <f>VLOOKUP(A3,'PAI 2025 GPS rempl2)'!$A$4:$V$504,20,0)</f>
        <v>45672</v>
      </c>
      <c r="L3" s="169">
        <f>VLOOKUP(A3,'PAI 2025 GPS rempl2)'!$A$4:$V$504,21,0)</f>
        <v>45688</v>
      </c>
      <c r="M3" s="82" t="str">
        <f>VLOOKUP(A3,'PAI 2025 GPS rempl2)'!$A$4:$V$504,22,0)</f>
        <v>111-GRUPO DE TRABAJO DE ADMINISTRACIÓN DE PERSONAL</v>
      </c>
      <c r="N3" s="82" t="s">
        <v>1769</v>
      </c>
      <c r="O3" s="82" t="s">
        <v>1426</v>
      </c>
      <c r="P3" s="82" t="s">
        <v>1574</v>
      </c>
      <c r="Q3" s="82" t="s">
        <v>1525</v>
      </c>
      <c r="S3" s="81" t="s">
        <v>479</v>
      </c>
      <c r="T3" s="81" t="str">
        <f>VLOOKUP(A3,'PAI 2025 GPS rempl2)'!$A$3:$E$505,4,0)</f>
        <v>Producto</v>
      </c>
      <c r="U3" s="82" t="s">
        <v>1551</v>
      </c>
      <c r="V3" s="31">
        <f>VLOOKUP(S3,'PAI 2025 GPS rempl2)'!$E$4:$P$504,12,0)</f>
        <v>20</v>
      </c>
      <c r="W3" s="31">
        <f>+(V3*100)/($V$3+$V$6+$V$9+$V$38+$V$43+$V$46+$V$49+$V$53+$V$57)</f>
        <v>10</v>
      </c>
      <c r="Z3" s="31" t="s">
        <v>1072</v>
      </c>
      <c r="AA3" s="157" t="s">
        <v>1846</v>
      </c>
    </row>
    <row r="4" spans="1:27" x14ac:dyDescent="0.25">
      <c r="A4" s="81" t="s">
        <v>486</v>
      </c>
      <c r="B4" s="81" t="str">
        <f>VLOOKUP(A4,'PAI 2025 GPS rempl2)'!$A$3:$E$505,4,0)</f>
        <v>Actividad propia</v>
      </c>
      <c r="C4" s="82" t="s">
        <v>1551</v>
      </c>
      <c r="D4" s="82" t="s">
        <v>1550</v>
      </c>
      <c r="E4" s="82" t="s">
        <v>482</v>
      </c>
      <c r="F4" s="82"/>
      <c r="G4" s="82" t="str">
        <f>VLOOKUP(A4,'PAI 2025 GPS rempl2)'!$E$4:$L$504,8,0)</f>
        <v>N/A</v>
      </c>
      <c r="H4" s="82" t="str">
        <f>VLOOKUP(A4,'PAI 2025 GPS rempl2)'!$A$4:$V$504,15,0)</f>
        <v>Elaborar el Plan anual de Previsión de Recursos Humanos (Único entregable) (Documento del Plan anual de Previsión de Recursos Humanos)</v>
      </c>
      <c r="I4" s="82">
        <f>VLOOKUP(A4,'PAI 2025 GPS rempl2)'!$A$4:$V$504,17,0)</f>
        <v>1</v>
      </c>
      <c r="J4" s="82" t="str">
        <f>VLOOKUP(A4,'PAI 2025 GPS rempl2)'!$A$4:$V$504,18,0)</f>
        <v>Númerica</v>
      </c>
      <c r="K4" s="169">
        <f>VLOOKUP(A4,'PAI 2025 GPS rempl2)'!$A$4:$V$504,20,0)</f>
        <v>45672</v>
      </c>
      <c r="L4" s="169">
        <f>VLOOKUP(A4,'PAI 2025 GPS rempl2)'!$A$4:$V$504,21,0)</f>
        <v>45688</v>
      </c>
      <c r="M4" s="82" t="str">
        <f>VLOOKUP(A4,'PAI 2025 GPS rempl2)'!$A$4:$V$504,22,0)</f>
        <v>111-GRUPO DE TRABAJO DE ADMINISTRACIÓN DE PERSONAL</v>
      </c>
      <c r="N4" s="82"/>
      <c r="O4" s="82"/>
      <c r="P4" s="82"/>
      <c r="Q4" s="82"/>
      <c r="S4" s="81" t="s">
        <v>486</v>
      </c>
      <c r="T4" s="81" t="str">
        <f>VLOOKUP(A4,'PAI 2025 GPS rempl2)'!$A$3:$E$505,4,0)</f>
        <v>Actividad propia</v>
      </c>
      <c r="U4" s="82" t="s">
        <v>1551</v>
      </c>
      <c r="V4" s="31">
        <f>VLOOKUP(S4,'PAI 2025 GPS rempl2)'!$E$4:$P$504,12,0)</f>
        <v>50</v>
      </c>
      <c r="W4" s="146">
        <f>+(V4*100)/($V$4+$V$5+$V$7+$V$8+$V$10+$V$11+$V$12+$V$39+$V$40+$V$41+$V$42+$V$44+$V$45+$V$47+$V$48+$V$50+$V$51+$V$52+$V$54+$V$55+$V$56+$V$58+$V$59)</f>
        <v>5.5555555555555554</v>
      </c>
      <c r="Z4" s="31" t="s">
        <v>1073</v>
      </c>
      <c r="AA4" s="157" t="s">
        <v>1813</v>
      </c>
    </row>
    <row r="5" spans="1:27" x14ac:dyDescent="0.25">
      <c r="A5" s="81" t="s">
        <v>488</v>
      </c>
      <c r="B5" s="81" t="str">
        <f>VLOOKUP(A5,'PAI 2025 GPS rempl2)'!$A$3:$E$505,4,0)</f>
        <v>Actividad propia</v>
      </c>
      <c r="C5" s="82" t="s">
        <v>1551</v>
      </c>
      <c r="D5" s="82" t="s">
        <v>1550</v>
      </c>
      <c r="E5" s="82" t="s">
        <v>482</v>
      </c>
      <c r="F5" s="82"/>
      <c r="G5" s="82" t="str">
        <f>VLOOKUP(A5,'PAI 2025 GPS rempl2)'!$E$4:$L$504,8,0)</f>
        <v>N/A</v>
      </c>
      <c r="H5" s="82" t="str">
        <f>VLOOKUP(A5,'PAI 2025 GPS rempl2)'!$A$4:$V$504,15,0)</f>
        <v>Publicar el Plan anual de Previsión de Recursos Humanos (Único entregable) (Captura de pantalla de la publicación en la página web de la SIC e Intrasic)</v>
      </c>
      <c r="I5" s="82">
        <f>VLOOKUP(A5,'PAI 2025 GPS rempl2)'!$A$4:$V$504,17,0)</f>
        <v>1</v>
      </c>
      <c r="J5" s="82" t="str">
        <f>VLOOKUP(A5,'PAI 2025 GPS rempl2)'!$A$4:$V$504,18,0)</f>
        <v>Númerica</v>
      </c>
      <c r="K5" s="169">
        <f>VLOOKUP(A5,'PAI 2025 GPS rempl2)'!$A$4:$V$504,20,0)</f>
        <v>45672</v>
      </c>
      <c r="L5" s="169">
        <f>VLOOKUP(A5,'PAI 2025 GPS rempl2)'!$A$4:$V$504,21,0)</f>
        <v>45688</v>
      </c>
      <c r="M5" s="82" t="str">
        <f>VLOOKUP(A5,'PAI 2025 GPS rempl2)'!$A$4:$V$504,22,0)</f>
        <v>111-GRUPO DE TRABAJO DE ADMINISTRACIÓN DE PERSONAL</v>
      </c>
      <c r="N5" s="82"/>
      <c r="O5" s="82"/>
      <c r="P5" s="82"/>
      <c r="Q5" s="82"/>
      <c r="S5" s="81" t="s">
        <v>488</v>
      </c>
      <c r="T5" s="81" t="str">
        <f>VLOOKUP(A5,'PAI 2025 GPS rempl2)'!$A$3:$E$505,4,0)</f>
        <v>Actividad propia</v>
      </c>
      <c r="U5" s="82" t="s">
        <v>1551</v>
      </c>
      <c r="V5" s="31">
        <f>VLOOKUP(S5,'PAI 2025 GPS rempl2)'!$E$4:$P$504,12,0)</f>
        <v>50</v>
      </c>
      <c r="W5" s="146">
        <f>+(V5*100)/($V$4+$V$5+$V$7+$V$8+$V$10+$V$11+$V$12+$V$39+$V$40+$V$41+$V$42+$V$44+$V$45+$V$47+$V$48+$V$50+$V$51+$V$52+$V$54+$V$55+$V$56+$V$58+$V$59)</f>
        <v>5.5555555555555554</v>
      </c>
      <c r="Z5" s="31" t="s">
        <v>1074</v>
      </c>
      <c r="AA5" s="157" t="s">
        <v>1814</v>
      </c>
    </row>
    <row r="6" spans="1:27" x14ac:dyDescent="0.25">
      <c r="A6" s="81" t="s">
        <v>490</v>
      </c>
      <c r="B6" s="81" t="str">
        <f>VLOOKUP(A6,'PAI 2025 GPS rempl2)'!$A$3:$E$505,4,0)</f>
        <v>Producto</v>
      </c>
      <c r="C6" s="82" t="s">
        <v>1551</v>
      </c>
      <c r="D6" s="82" t="s">
        <v>1550</v>
      </c>
      <c r="E6" s="82" t="s">
        <v>482</v>
      </c>
      <c r="F6" s="82" t="s">
        <v>61</v>
      </c>
      <c r="G6" s="82" t="str">
        <f>VLOOKUP(A6,'PAI 2025 GPS rempl2)'!$E$4:$L$504,8,0)</f>
        <v>N/A</v>
      </c>
      <c r="H6" s="82" t="str">
        <f>VLOOKUP(A6,'PAI 2025 GPS rempl2)'!$A$4:$V$504,15,0)</f>
        <v>Plan anual de Vacantes, Elaborado y publicado en la página web de la SIC e Intrasic (Documento del Plan anual de Vacantes)</v>
      </c>
      <c r="I6" s="82">
        <f>VLOOKUP(A6,'PAI 2025 GPS rempl2)'!$A$4:$V$504,17,0)</f>
        <v>1</v>
      </c>
      <c r="J6" s="82" t="str">
        <f>VLOOKUP(A6,'PAI 2025 GPS rempl2)'!$A$4:$V$504,18,0)</f>
        <v>Númerica</v>
      </c>
      <c r="K6" s="169">
        <f>VLOOKUP(A6,'PAI 2025 GPS rempl2)'!$A$4:$V$504,20,0)</f>
        <v>45672</v>
      </c>
      <c r="L6" s="169">
        <f>VLOOKUP(A6,'PAI 2025 GPS rempl2)'!$A$4:$V$504,21,0)</f>
        <v>45688</v>
      </c>
      <c r="M6" s="82" t="str">
        <f>VLOOKUP(A6,'PAI 2025 GPS rempl2)'!$A$4:$V$504,22,0)</f>
        <v>111-GRUPO DE TRABAJO DE ADMINISTRACIÓN DE PERSONAL</v>
      </c>
      <c r="N6" s="82" t="s">
        <v>1769</v>
      </c>
      <c r="O6" s="82" t="s">
        <v>1426</v>
      </c>
      <c r="P6" s="82" t="s">
        <v>1574</v>
      </c>
      <c r="Q6" s="82" t="s">
        <v>1525</v>
      </c>
      <c r="S6" s="81" t="s">
        <v>490</v>
      </c>
      <c r="T6" s="81" t="str">
        <f>VLOOKUP(A6,'PAI 2025 GPS rempl2)'!$A$3:$E$505,4,0)</f>
        <v>Producto</v>
      </c>
      <c r="U6" s="82" t="s">
        <v>1551</v>
      </c>
      <c r="V6" s="31">
        <f>VLOOKUP(S6,'PAI 2025 GPS rempl2)'!$E$4:$P$504,12,0)</f>
        <v>20</v>
      </c>
      <c r="W6" s="31">
        <f>+(V6*100)/($V$3+$V$6+$V$9+$V$38+$V$43+$V$46+$V$49+$V$53+$V$57)</f>
        <v>10</v>
      </c>
      <c r="Z6" s="31" t="s">
        <v>1075</v>
      </c>
      <c r="AA6" s="157" t="s">
        <v>1813</v>
      </c>
    </row>
    <row r="7" spans="1:27" x14ac:dyDescent="0.25">
      <c r="A7" s="81" t="s">
        <v>492</v>
      </c>
      <c r="B7" s="81" t="str">
        <f>VLOOKUP(A7,'PAI 2025 GPS rempl2)'!$A$3:$E$505,4,0)</f>
        <v>Actividad propia</v>
      </c>
      <c r="C7" s="82" t="s">
        <v>1551</v>
      </c>
      <c r="D7" s="82" t="s">
        <v>1550</v>
      </c>
      <c r="E7" s="82" t="s">
        <v>482</v>
      </c>
      <c r="F7" s="82"/>
      <c r="G7" s="82" t="str">
        <f>VLOOKUP(A7,'PAI 2025 GPS rempl2)'!$E$4:$L$504,8,0)</f>
        <v>N/A</v>
      </c>
      <c r="H7" s="82" t="str">
        <f>VLOOKUP(A7,'PAI 2025 GPS rempl2)'!$A$4:$V$504,15,0)</f>
        <v>Elaborar el Plan anual de Vacantes (Único entregable) (Documento del Plan anual de Vacantes)</v>
      </c>
      <c r="I7" s="82">
        <f>VLOOKUP(A7,'PAI 2025 GPS rempl2)'!$A$4:$V$504,17,0)</f>
        <v>1</v>
      </c>
      <c r="J7" s="82" t="str">
        <f>VLOOKUP(A7,'PAI 2025 GPS rempl2)'!$A$4:$V$504,18,0)</f>
        <v>Númerica</v>
      </c>
      <c r="K7" s="169">
        <f>VLOOKUP(A7,'PAI 2025 GPS rempl2)'!$A$4:$V$504,20,0)</f>
        <v>45672</v>
      </c>
      <c r="L7" s="169">
        <f>VLOOKUP(A7,'PAI 2025 GPS rempl2)'!$A$4:$V$504,21,0)</f>
        <v>45688</v>
      </c>
      <c r="M7" s="82" t="str">
        <f>VLOOKUP(A7,'PAI 2025 GPS rempl2)'!$A$4:$V$504,22,0)</f>
        <v>111-GRUPO DE TRABAJO DE ADMINISTRACIÓN DE PERSONAL</v>
      </c>
      <c r="N7" s="82"/>
      <c r="O7" s="82"/>
      <c r="P7" s="82"/>
      <c r="Q7" s="82"/>
      <c r="S7" s="81" t="s">
        <v>492</v>
      </c>
      <c r="T7" s="81" t="str">
        <f>VLOOKUP(A7,'PAI 2025 GPS rempl2)'!$A$3:$E$505,4,0)</f>
        <v>Actividad propia</v>
      </c>
      <c r="U7" s="82" t="s">
        <v>1551</v>
      </c>
      <c r="V7" s="31">
        <f>VLOOKUP(S7,'PAI 2025 GPS rempl2)'!$E$4:$P$504,12,0)</f>
        <v>50</v>
      </c>
      <c r="W7" s="146">
        <f t="shared" ref="W7:W8" si="0">+(V7*100)/($V$4+$V$5+$V$7+$V$8+$V$10+$V$11+$V$12+$V$39+$V$40+$V$41+$V$42+$V$44+$V$45+$V$47+$V$48+$V$50+$V$51+$V$52+$V$54+$V$55+$V$56+$V$58+$V$59)</f>
        <v>5.5555555555555554</v>
      </c>
      <c r="Z7" s="31" t="s">
        <v>1076</v>
      </c>
      <c r="AA7" s="157" t="s">
        <v>1813</v>
      </c>
    </row>
    <row r="8" spans="1:27" x14ac:dyDescent="0.25">
      <c r="A8" s="81" t="s">
        <v>494</v>
      </c>
      <c r="B8" s="81" t="str">
        <f>VLOOKUP(A8,'PAI 2025 GPS rempl2)'!$A$3:$E$505,4,0)</f>
        <v>Actividad propia</v>
      </c>
      <c r="C8" s="82" t="s">
        <v>1551</v>
      </c>
      <c r="D8" s="82" t="s">
        <v>1550</v>
      </c>
      <c r="E8" s="82" t="s">
        <v>482</v>
      </c>
      <c r="F8" s="82"/>
      <c r="G8" s="82" t="str">
        <f>VLOOKUP(A8,'PAI 2025 GPS rempl2)'!$E$4:$L$504,8,0)</f>
        <v>N/A</v>
      </c>
      <c r="H8" s="82" t="str">
        <f>VLOOKUP(A8,'PAI 2025 GPS rempl2)'!$A$4:$V$504,15,0)</f>
        <v>Publicar el Plan anual de Vacantes (Único entregable) (Captura de pantalla de la publicación en la página web de la SIC e Intrasic)</v>
      </c>
      <c r="I8" s="82">
        <f>VLOOKUP(A8,'PAI 2025 GPS rempl2)'!$A$4:$V$504,17,0)</f>
        <v>1</v>
      </c>
      <c r="J8" s="82" t="str">
        <f>VLOOKUP(A8,'PAI 2025 GPS rempl2)'!$A$4:$V$504,18,0)</f>
        <v>Númerica</v>
      </c>
      <c r="K8" s="169">
        <f>VLOOKUP(A8,'PAI 2025 GPS rempl2)'!$A$4:$V$504,20,0)</f>
        <v>45672</v>
      </c>
      <c r="L8" s="169">
        <f>VLOOKUP(A8,'PAI 2025 GPS rempl2)'!$A$4:$V$504,21,0)</f>
        <v>45688</v>
      </c>
      <c r="M8" s="82" t="str">
        <f>VLOOKUP(A8,'PAI 2025 GPS rempl2)'!$A$4:$V$504,22,0)</f>
        <v>111-GRUPO DE TRABAJO DE ADMINISTRACIÓN DE PERSONAL</v>
      </c>
      <c r="N8" s="82"/>
      <c r="O8" s="82"/>
      <c r="P8" s="82"/>
      <c r="Q8" s="82"/>
      <c r="S8" s="81" t="s">
        <v>494</v>
      </c>
      <c r="T8" s="81" t="str">
        <f>VLOOKUP(A8,'PAI 2025 GPS rempl2)'!$A$3:$E$505,4,0)</f>
        <v>Actividad propia</v>
      </c>
      <c r="U8" s="82" t="s">
        <v>1551</v>
      </c>
      <c r="V8" s="31">
        <f>VLOOKUP(S8,'PAI 2025 GPS rempl2)'!$E$4:$P$504,12,0)</f>
        <v>50</v>
      </c>
      <c r="W8" s="146">
        <f t="shared" si="0"/>
        <v>5.5555555555555554</v>
      </c>
      <c r="Z8" s="31" t="s">
        <v>1077</v>
      </c>
      <c r="AA8" s="157" t="s">
        <v>1814</v>
      </c>
    </row>
    <row r="9" spans="1:27" x14ac:dyDescent="0.25">
      <c r="A9" s="81" t="s">
        <v>496</v>
      </c>
      <c r="B9" s="81" t="str">
        <f>VLOOKUP(A9,'PAI 2025 GPS rempl2)'!$A$3:$E$505,4,0)</f>
        <v>Producto</v>
      </c>
      <c r="C9" s="82" t="s">
        <v>1551</v>
      </c>
      <c r="D9" s="82" t="s">
        <v>1550</v>
      </c>
      <c r="E9" s="82" t="s">
        <v>482</v>
      </c>
      <c r="F9" s="82" t="s">
        <v>12</v>
      </c>
      <c r="G9" s="82" t="str">
        <f>VLOOKUP(A9,'PAI 2025 GPS rempl2)'!$E$4:$L$504,8,0)</f>
        <v>C-3599-0200-0005-53105b</v>
      </c>
      <c r="H9" s="82" t="str">
        <f>VLOOKUP(A9,'PAI 2025 GPS rempl2)'!$A$4:$V$504,15,0)</f>
        <v>Estrategia que permita la continuidad en la prestación de servicio,  la garantía del bienestar integral y la adecuada gestión del conocimiento, implementada  (Herramienta tecnológica para retención del conocimiento)</v>
      </c>
      <c r="I9" s="82">
        <f>VLOOKUP(A9,'PAI 2025 GPS rempl2)'!$A$4:$V$504,17,0)</f>
        <v>1</v>
      </c>
      <c r="J9" s="82" t="str">
        <f>VLOOKUP(A9,'PAI 2025 GPS rempl2)'!$A$4:$V$504,18,0)</f>
        <v>Númerica</v>
      </c>
      <c r="K9" s="169">
        <f>VLOOKUP(A9,'PAI 2025 GPS rempl2)'!$A$4:$V$504,20,0)</f>
        <v>45659</v>
      </c>
      <c r="L9" s="169">
        <f>VLOOKUP(A9,'PAI 2025 GPS rempl2)'!$A$4:$V$504,21,0)</f>
        <v>46010</v>
      </c>
      <c r="M9" s="82" t="str">
        <f>VLOOKUP(A9,'PAI 2025 GPS rempl2)'!$A$4:$V$504,22,0)</f>
        <v>111-GRUPO DE TRABAJO DE ADMINISTRACIÓN DE PERSONAL;
20-OFICINA DE TECNOLOGÍA E INFORMÁTICA;
73-GRUPO DE TRABAJO DE COMUNICACION</v>
      </c>
      <c r="N9" s="82" t="s">
        <v>1427</v>
      </c>
      <c r="O9" s="82" t="s">
        <v>1428</v>
      </c>
      <c r="P9" s="82">
        <v>0</v>
      </c>
      <c r="Q9" s="82" t="s">
        <v>1525</v>
      </c>
      <c r="S9" s="81" t="s">
        <v>496</v>
      </c>
      <c r="T9" s="81" t="str">
        <f>VLOOKUP(A9,'PAI 2025 GPS rempl2)'!$A$3:$E$505,4,0)</f>
        <v>Producto</v>
      </c>
      <c r="U9" s="82" t="s">
        <v>1551</v>
      </c>
      <c r="V9" s="31">
        <f>VLOOKUP(S9,'PAI 2025 GPS rempl2)'!$E$4:$P$504,12,0)</f>
        <v>60</v>
      </c>
      <c r="W9" s="31">
        <f>+(V9*100)/($V$3+$V$6+$V$9+$V$38+$V$43+$V$46+$V$49+$V$53+$V$57)</f>
        <v>30</v>
      </c>
      <c r="Z9" s="31" t="s">
        <v>1078</v>
      </c>
      <c r="AA9" s="157" t="s">
        <v>1813</v>
      </c>
    </row>
    <row r="10" spans="1:27" x14ac:dyDescent="0.25">
      <c r="A10" s="81" t="s">
        <v>501</v>
      </c>
      <c r="B10" s="81" t="str">
        <f>VLOOKUP(A10,'PAI 2025 GPS rempl2)'!$A$3:$E$505,4,0)</f>
        <v>Actividad propia</v>
      </c>
      <c r="C10" s="82" t="s">
        <v>1551</v>
      </c>
      <c r="D10" s="82" t="s">
        <v>1550</v>
      </c>
      <c r="E10" s="82" t="s">
        <v>482</v>
      </c>
      <c r="F10" s="82"/>
      <c r="G10" s="82" t="str">
        <f>VLOOKUP(A10,'PAI 2025 GPS rempl2)'!$E$4:$L$504,8,0)</f>
        <v>N/A</v>
      </c>
      <c r="H10" s="82" t="str">
        <f>VLOOKUP(A10,'PAI 2025 GPS rempl2)'!$A$4:$V$504,15,0)</f>
        <v>Implementar una herramienta tecnológica para retención del conocimiento de los servidores públicos  de la entidad por retiro.  (Manual de usuario y acta de entrega de la herramienta)</v>
      </c>
      <c r="I10" s="82">
        <f>VLOOKUP(A10,'PAI 2025 GPS rempl2)'!$A$4:$V$504,17,0)</f>
        <v>2</v>
      </c>
      <c r="J10" s="82" t="str">
        <f>VLOOKUP(A10,'PAI 2025 GPS rempl2)'!$A$4:$V$504,18,0)</f>
        <v>Númerica</v>
      </c>
      <c r="K10" s="169">
        <f>VLOOKUP(A10,'PAI 2025 GPS rempl2)'!$A$4:$V$504,20,0)</f>
        <v>45659</v>
      </c>
      <c r="L10" s="169">
        <f>VLOOKUP(A10,'PAI 2025 GPS rempl2)'!$A$4:$V$504,21,0)</f>
        <v>45716</v>
      </c>
      <c r="M10" s="82" t="str">
        <f>VLOOKUP(A10,'PAI 2025 GPS rempl2)'!$A$4:$V$504,22,0)</f>
        <v>111-GRUPO DE TRABAJO DE ADMINISTRACIÓN DE PERSONAL;
20-OFICINA DE TECNOLOGÍA E INFORMÁTICA</v>
      </c>
      <c r="N10" s="82"/>
      <c r="O10" s="82"/>
      <c r="P10" s="82"/>
      <c r="Q10" s="82"/>
      <c r="S10" s="81" t="s">
        <v>501</v>
      </c>
      <c r="T10" s="81" t="str">
        <f>VLOOKUP(A10,'PAI 2025 GPS rempl2)'!$A$3:$E$505,4,0)</f>
        <v>Actividad propia</v>
      </c>
      <c r="U10" s="82" t="s">
        <v>1551</v>
      </c>
      <c r="V10" s="31">
        <f>VLOOKUP(S10,'PAI 2025 GPS rempl2)'!$E$4:$P$504,12,0)</f>
        <v>50</v>
      </c>
      <c r="W10" s="146">
        <f t="shared" ref="W10:W12" si="1">+(V10*100)/($V$4+$V$5+$V$7+$V$8+$V$10+$V$11+$V$12+$V$39+$V$40+$V$41+$V$42+$V$44+$V$45+$V$47+$V$48+$V$50+$V$51+$V$52+$V$54+$V$55+$V$56+$V$58+$V$59)</f>
        <v>5.5555555555555554</v>
      </c>
      <c r="Z10" s="31" t="s">
        <v>1390</v>
      </c>
      <c r="AA10" s="157" t="s">
        <v>1813</v>
      </c>
    </row>
    <row r="11" spans="1:27" x14ac:dyDescent="0.25">
      <c r="A11" s="81" t="s">
        <v>504</v>
      </c>
      <c r="B11" s="81" t="str">
        <f>VLOOKUP(A11,'PAI 2025 GPS rempl2)'!$A$3:$E$505,4,0)</f>
        <v>Actividad propia</v>
      </c>
      <c r="C11" s="82" t="s">
        <v>1551</v>
      </c>
      <c r="D11" s="82" t="s">
        <v>1550</v>
      </c>
      <c r="E11" s="82" t="s">
        <v>482</v>
      </c>
      <c r="F11" s="82"/>
      <c r="G11" s="82" t="str">
        <f>VLOOKUP(A11,'PAI 2025 GPS rempl2)'!$E$4:$L$504,8,0)</f>
        <v>N/A</v>
      </c>
      <c r="H11" s="82" t="str">
        <f>VLOOKUP(A11,'PAI 2025 GPS rempl2)'!$A$4:$V$504,15,0)</f>
        <v>Fomentar la apropiación de la herramienta a través de un recurso pedagógico y la encuesta de satisfacción   (Video didáctico para el diligenciamiento de la herramienta y resultados  de la encuesta de satisfacción)</v>
      </c>
      <c r="I11" s="82">
        <f>VLOOKUP(A11,'PAI 2025 GPS rempl2)'!$A$4:$V$504,17,0)</f>
        <v>2</v>
      </c>
      <c r="J11" s="82" t="str">
        <f>VLOOKUP(A11,'PAI 2025 GPS rempl2)'!$A$4:$V$504,18,0)</f>
        <v>Númerica</v>
      </c>
      <c r="K11" s="169">
        <f>VLOOKUP(A11,'PAI 2025 GPS rempl2)'!$A$4:$V$504,20,0)</f>
        <v>45691</v>
      </c>
      <c r="L11" s="169">
        <f>VLOOKUP(A11,'PAI 2025 GPS rempl2)'!$A$4:$V$504,21,0)</f>
        <v>46010</v>
      </c>
      <c r="M11" s="82" t="str">
        <f>VLOOKUP(A11,'PAI 2025 GPS rempl2)'!$A$4:$V$504,22,0)</f>
        <v>111-GRUPO DE TRABAJO DE ADMINISTRACIÓN DE PERSONAL;
20-OFICINA DE TECNOLOGÍA E INFORMÁTICA;
73-GRUPO DE TRABAJO DE COMUNICACION</v>
      </c>
      <c r="N11" s="82"/>
      <c r="O11" s="82"/>
      <c r="P11" s="82"/>
      <c r="Q11" s="82"/>
      <c r="S11" s="81" t="s">
        <v>504</v>
      </c>
      <c r="T11" s="81" t="str">
        <f>VLOOKUP(A11,'PAI 2025 GPS rempl2)'!$A$3:$E$505,4,0)</f>
        <v>Actividad propia</v>
      </c>
      <c r="U11" s="82" t="s">
        <v>1551</v>
      </c>
      <c r="V11" s="31">
        <f>VLOOKUP(S11,'PAI 2025 GPS rempl2)'!$E$4:$P$504,12,0)</f>
        <v>25</v>
      </c>
      <c r="W11" s="146">
        <f t="shared" si="1"/>
        <v>2.7777777777777777</v>
      </c>
      <c r="Z11" s="31" t="s">
        <v>1392</v>
      </c>
      <c r="AA11" s="157" t="s">
        <v>1813</v>
      </c>
    </row>
    <row r="12" spans="1:27" x14ac:dyDescent="0.25">
      <c r="A12" s="81" t="s">
        <v>506</v>
      </c>
      <c r="B12" s="81" t="str">
        <f>VLOOKUP(A12,'PAI 2025 GPS rempl2)'!$A$3:$E$505,4,0)</f>
        <v>Actividad propia</v>
      </c>
      <c r="C12" s="82" t="s">
        <v>1551</v>
      </c>
      <c r="D12" s="82" t="s">
        <v>1550</v>
      </c>
      <c r="E12" s="82" t="s">
        <v>482</v>
      </c>
      <c r="F12" s="82"/>
      <c r="G12" s="82" t="str">
        <f>VLOOKUP(A12,'PAI 2025 GPS rempl2)'!$E$4:$L$504,8,0)</f>
        <v>N/A</v>
      </c>
      <c r="H12" s="82" t="str">
        <f>VLOOKUP(A12,'PAI 2025 GPS rempl2)'!$A$4:$V$504,15,0)</f>
        <v>Realizar seguimiento trimestral  al diligenciamiento de la herramienta por parte de los servidores que se retiran y  apropiación por parte de los funcionarios que ingresan  y presentarlo al CIGD     (Informes (trimestrales)</v>
      </c>
      <c r="I12" s="82">
        <f>VLOOKUP(A12,'PAI 2025 GPS rempl2)'!$A$4:$V$504,17,0)</f>
        <v>2</v>
      </c>
      <c r="J12" s="82" t="str">
        <f>VLOOKUP(A12,'PAI 2025 GPS rempl2)'!$A$4:$V$504,18,0)</f>
        <v>Númerica</v>
      </c>
      <c r="K12" s="169">
        <f>VLOOKUP(A12,'PAI 2025 GPS rempl2)'!$A$4:$V$504,20,0)</f>
        <v>45811</v>
      </c>
      <c r="L12" s="169">
        <f>VLOOKUP(A12,'PAI 2025 GPS rempl2)'!$A$4:$V$504,21,0)</f>
        <v>46010</v>
      </c>
      <c r="M12" s="82" t="str">
        <f>VLOOKUP(A12,'PAI 2025 GPS rempl2)'!$A$4:$V$504,22,0)</f>
        <v>111-GRUPO DE TRABAJO DE ADMINISTRACIÓN DE PERSONAL</v>
      </c>
      <c r="N12" s="82"/>
      <c r="O12" s="82"/>
      <c r="P12" s="82"/>
      <c r="Q12" s="82"/>
      <c r="S12" s="81" t="s">
        <v>506</v>
      </c>
      <c r="T12" s="81" t="str">
        <f>VLOOKUP(A12,'PAI 2025 GPS rempl2)'!$A$3:$E$505,4,0)</f>
        <v>Actividad propia</v>
      </c>
      <c r="U12" s="82" t="s">
        <v>1551</v>
      </c>
      <c r="V12" s="31">
        <f>VLOOKUP(S12,'PAI 2025 GPS rempl2)'!$E$4:$P$504,12,0)</f>
        <v>25</v>
      </c>
      <c r="W12" s="146">
        <f t="shared" si="1"/>
        <v>2.7777777777777777</v>
      </c>
      <c r="Z12" s="31" t="s">
        <v>1400</v>
      </c>
      <c r="AA12" s="157" t="s">
        <v>1813</v>
      </c>
    </row>
    <row r="13" spans="1:27" x14ac:dyDescent="0.25">
      <c r="A13" s="81" t="s">
        <v>509</v>
      </c>
      <c r="B13" s="81" t="str">
        <f>VLOOKUP(A13,'PAI 2025 GPS rempl2)'!$A$3:$E$505,4,0)</f>
        <v>Producto</v>
      </c>
      <c r="C13" s="82" t="s">
        <v>1553</v>
      </c>
      <c r="D13" s="82" t="s">
        <v>1552</v>
      </c>
      <c r="E13" s="82" t="s">
        <v>510</v>
      </c>
      <c r="F13" s="82" t="s">
        <v>61</v>
      </c>
      <c r="G13" s="82" t="str">
        <f>VLOOKUP(A13,'PAI 2025 GPS rempl2)'!$E$4:$L$504,8,0)</f>
        <v>N/A</v>
      </c>
      <c r="H13" s="82" t="str">
        <f>VLOOKUP(A13,'PAI 2025 GPS rempl2)'!$A$4:$V$504,15,0)</f>
        <v>Plan Anual de Auditorías ejecutado y presentado al CICCI (actas del CICCI firmadas semestralmente por Superintendente y jefe OCI)</v>
      </c>
      <c r="I13" s="82">
        <f>VLOOKUP(A13,'PAI 2025 GPS rempl2)'!$A$4:$V$504,17,0)</f>
        <v>100</v>
      </c>
      <c r="J13" s="82" t="str">
        <f>VLOOKUP(A13,'PAI 2025 GPS rempl2)'!$A$4:$V$504,18,0)</f>
        <v>Porcentual</v>
      </c>
      <c r="K13" s="169">
        <f>VLOOKUP(A13,'PAI 2025 GPS rempl2)'!$A$4:$V$504,20,0)</f>
        <v>45659</v>
      </c>
      <c r="L13" s="169">
        <f>VLOOKUP(A13,'PAI 2025 GPS rempl2)'!$A$4:$V$504,21,0)</f>
        <v>46022</v>
      </c>
      <c r="M13" s="82" t="str">
        <f>VLOOKUP(A13,'PAI 2025 GPS rempl2)'!$A$4:$V$504,22,0)</f>
        <v>50-OFICINA DE CONTROL INTERNO</v>
      </c>
      <c r="N13" s="82" t="s">
        <v>1769</v>
      </c>
      <c r="O13" s="82" t="s">
        <v>1426</v>
      </c>
      <c r="P13" s="82">
        <v>0</v>
      </c>
      <c r="Q13" s="82" t="s">
        <v>1525</v>
      </c>
      <c r="S13" s="81" t="s">
        <v>509</v>
      </c>
      <c r="T13" s="81" t="str">
        <f>VLOOKUP(A13,'PAI 2025 GPS rempl2)'!$A$3:$E$505,4,0)</f>
        <v>Producto</v>
      </c>
      <c r="U13" s="82" t="s">
        <v>1553</v>
      </c>
      <c r="V13" s="31">
        <f>VLOOKUP(S13,'PAI 2025 GPS rempl2)'!$E$4:$P$504,12,0)</f>
        <v>50</v>
      </c>
      <c r="W13" s="31">
        <f>+V13</f>
        <v>50</v>
      </c>
      <c r="Z13" s="31" t="s">
        <v>1401</v>
      </c>
      <c r="AA13" s="157" t="s">
        <v>1813</v>
      </c>
    </row>
    <row r="14" spans="1:27" x14ac:dyDescent="0.25">
      <c r="A14" s="81" t="s">
        <v>513</v>
      </c>
      <c r="B14" s="81" t="str">
        <f>VLOOKUP(A14,'PAI 2025 GPS rempl2)'!$A$3:$E$505,4,0)</f>
        <v>Actividad propia</v>
      </c>
      <c r="C14" s="82" t="s">
        <v>1553</v>
      </c>
      <c r="D14" s="82" t="s">
        <v>1552</v>
      </c>
      <c r="E14" s="82" t="s">
        <v>510</v>
      </c>
      <c r="F14" s="82"/>
      <c r="G14" s="82" t="str">
        <f>VLOOKUP(A14,'PAI 2025 GPS rempl2)'!$E$4:$L$504,8,0)</f>
        <v>N/A</v>
      </c>
      <c r="H14" s="82"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rempl2)'!$A$4:$V$504,17,0)</f>
        <v>100</v>
      </c>
      <c r="J14" s="82" t="str">
        <f>VLOOKUP(A14,'PAI 2025 GPS rempl2)'!$A$4:$V$504,18,0)</f>
        <v>Porcentual</v>
      </c>
      <c r="K14" s="169">
        <f>VLOOKUP(A14,'PAI 2025 GPS rempl2)'!$A$4:$V$504,20,0)</f>
        <v>45659</v>
      </c>
      <c r="L14" s="169">
        <f>VLOOKUP(A14,'PAI 2025 GPS rempl2)'!$A$4:$V$504,21,0)</f>
        <v>46022</v>
      </c>
      <c r="M14" s="82" t="str">
        <f>VLOOKUP(A14,'PAI 2025 GPS rempl2)'!$A$4:$V$504,22,0)</f>
        <v>50-OFICINA DE CONTROL INTERNO</v>
      </c>
      <c r="N14" s="82"/>
      <c r="O14" s="82"/>
      <c r="P14" s="82"/>
      <c r="Q14" s="82"/>
      <c r="S14" s="81" t="s">
        <v>513</v>
      </c>
      <c r="T14" s="81" t="str">
        <f>VLOOKUP(A14,'PAI 2025 GPS rempl2)'!$A$3:$E$505,4,0)</f>
        <v>Actividad propia</v>
      </c>
      <c r="U14" s="82" t="s">
        <v>1553</v>
      </c>
      <c r="V14" s="31">
        <f>VLOOKUP(S14,'PAI 2025 GPS rempl2)'!$E$4:$P$504,12,0)</f>
        <v>80</v>
      </c>
      <c r="W14" s="147">
        <f>+(V14*100)/($V$14+$V$15+$V$17+$V$18+$V$20+$V$21+$V$22)</f>
        <v>23.529411764705884</v>
      </c>
      <c r="Z14" s="31" t="s">
        <v>524</v>
      </c>
      <c r="AA14" s="157" t="s">
        <v>1813</v>
      </c>
    </row>
    <row r="15" spans="1:27" x14ac:dyDescent="0.25">
      <c r="A15" s="81" t="s">
        <v>514</v>
      </c>
      <c r="B15" s="81" t="str">
        <f>VLOOKUP(A15,'PAI 2025 GPS rempl2)'!$A$3:$E$505,4,0)</f>
        <v>Actividad propia</v>
      </c>
      <c r="C15" s="82" t="s">
        <v>1553</v>
      </c>
      <c r="D15" s="82" t="s">
        <v>1552</v>
      </c>
      <c r="E15" s="82" t="s">
        <v>510</v>
      </c>
      <c r="F15" s="82"/>
      <c r="G15" s="82" t="str">
        <f>VLOOKUP(A15,'PAI 2025 GPS rempl2)'!$E$4:$L$504,8,0)</f>
        <v>N/A</v>
      </c>
      <c r="H15" s="82"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rempl2)'!$A$4:$V$504,17,0)</f>
        <v>2</v>
      </c>
      <c r="J15" s="82" t="str">
        <f>VLOOKUP(A15,'PAI 2025 GPS rempl2)'!$A$4:$V$504,18,0)</f>
        <v>Númerica</v>
      </c>
      <c r="K15" s="169">
        <f>VLOOKUP(A15,'PAI 2025 GPS rempl2)'!$A$4:$V$504,20,0)</f>
        <v>45811</v>
      </c>
      <c r="L15" s="169">
        <f>VLOOKUP(A15,'PAI 2025 GPS rempl2)'!$A$4:$V$504,21,0)</f>
        <v>46022</v>
      </c>
      <c r="M15" s="82" t="str">
        <f>VLOOKUP(A15,'PAI 2025 GPS rempl2)'!$A$4:$V$504,22,0)</f>
        <v>50-OFICINA DE CONTROL INTERNO</v>
      </c>
      <c r="N15" s="82"/>
      <c r="O15" s="82"/>
      <c r="P15" s="82"/>
      <c r="Q15" s="82"/>
      <c r="S15" s="81" t="s">
        <v>514</v>
      </c>
      <c r="T15" s="81" t="str">
        <f>VLOOKUP(A15,'PAI 2025 GPS rempl2)'!$A$3:$E$505,4,0)</f>
        <v>Actividad propia</v>
      </c>
      <c r="U15" s="82" t="s">
        <v>1553</v>
      </c>
      <c r="V15" s="31">
        <f>VLOOKUP(S15,'PAI 2025 GPS rempl2)'!$E$4:$P$504,12,0)</f>
        <v>20</v>
      </c>
      <c r="W15" s="147">
        <f>+(V15*100)/($V$14+$V$15+$V$17+$V$18+$V$20+$V$21+$V$22)</f>
        <v>5.882352941176471</v>
      </c>
      <c r="Z15" s="31" t="s">
        <v>962</v>
      </c>
      <c r="AA15" s="157" t="s">
        <v>1813</v>
      </c>
    </row>
    <row r="16" spans="1:27" x14ac:dyDescent="0.25">
      <c r="A16" s="81" t="s">
        <v>516</v>
      </c>
      <c r="B16" s="81" t="str">
        <f>VLOOKUP(A16,'PAI 2025 GPS rempl2)'!$A$3:$E$505,4,0)</f>
        <v>Producto</v>
      </c>
      <c r="C16" s="82" t="s">
        <v>1553</v>
      </c>
      <c r="D16" s="82" t="s">
        <v>1552</v>
      </c>
      <c r="E16" s="82" t="s">
        <v>510</v>
      </c>
      <c r="F16" s="82" t="s">
        <v>61</v>
      </c>
      <c r="G16" s="82" t="str">
        <f>VLOOKUP(A16,'PAI 2025 GPS rempl2)'!$E$4:$L$504,8,0)</f>
        <v>N/A</v>
      </c>
      <c r="H16" s="82" t="str">
        <f>VLOOKUP(A16,'PAI 2025 GPS rempl2)'!$A$4:$V$504,15,0)</f>
        <v>Seguimiento Planes de trabajo MIPG en el marco de la Política Control Interno, con seguimiento realizado y radicado ante la OAP  (Informe)Entregable: (Informes de seguimiento  a la implementación y actas del comité)</v>
      </c>
      <c r="I16" s="82">
        <f>VLOOKUP(A16,'PAI 2025 GPS rempl2)'!$A$4:$V$504,17,0)</f>
        <v>1</v>
      </c>
      <c r="J16" s="82" t="str">
        <f>VLOOKUP(A16,'PAI 2025 GPS rempl2)'!$A$4:$V$504,18,0)</f>
        <v>Númerica</v>
      </c>
      <c r="K16" s="169">
        <f>VLOOKUP(A16,'PAI 2025 GPS rempl2)'!$A$4:$V$504,20,0)</f>
        <v>45748</v>
      </c>
      <c r="L16" s="169">
        <f>VLOOKUP(A16,'PAI 2025 GPS rempl2)'!$A$4:$V$504,21,0)</f>
        <v>45869</v>
      </c>
      <c r="M16" s="82" t="str">
        <f>VLOOKUP(A16,'PAI 2025 GPS rempl2)'!$A$4:$V$504,22,0)</f>
        <v>50-OFICINA DE CONTROL INTERNO</v>
      </c>
      <c r="N16" s="82" t="s">
        <v>1769</v>
      </c>
      <c r="O16" s="82" t="s">
        <v>1426</v>
      </c>
      <c r="P16" s="82">
        <v>0</v>
      </c>
      <c r="Q16" s="82" t="s">
        <v>1525</v>
      </c>
      <c r="S16" s="81" t="s">
        <v>516</v>
      </c>
      <c r="T16" s="81" t="str">
        <f>VLOOKUP(A16,'PAI 2025 GPS rempl2)'!$A$3:$E$505,4,0)</f>
        <v>Producto</v>
      </c>
      <c r="U16" s="82" t="s">
        <v>1553</v>
      </c>
      <c r="V16" s="31">
        <f>VLOOKUP(S16,'PAI 2025 GPS rempl2)'!$E$4:$P$504,12,0)</f>
        <v>25</v>
      </c>
      <c r="W16" s="31">
        <f>+V16</f>
        <v>25</v>
      </c>
      <c r="Z16" s="31" t="s">
        <v>1316</v>
      </c>
      <c r="AA16" s="157" t="s">
        <v>1813</v>
      </c>
    </row>
    <row r="17" spans="1:27" x14ac:dyDescent="0.25">
      <c r="A17" s="81" t="s">
        <v>518</v>
      </c>
      <c r="B17" s="81" t="str">
        <f>VLOOKUP(A17,'PAI 2025 GPS rempl2)'!$A$3:$E$505,4,0)</f>
        <v>Actividad propia</v>
      </c>
      <c r="C17" s="82" t="s">
        <v>1553</v>
      </c>
      <c r="D17" s="82" t="s">
        <v>1552</v>
      </c>
      <c r="E17" s="82" t="s">
        <v>510</v>
      </c>
      <c r="F17" s="82"/>
      <c r="G17" s="82" t="str">
        <f>VLOOKUP(A17,'PAI 2025 GPS rempl2)'!$E$4:$L$504,8,0)</f>
        <v>N/A</v>
      </c>
      <c r="H17" s="82"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rempl2)'!$A$4:$V$504,17,0)</f>
        <v>1</v>
      </c>
      <c r="J17" s="82" t="str">
        <f>VLOOKUP(A17,'PAI 2025 GPS rempl2)'!$A$4:$V$504,18,0)</f>
        <v>Númerica</v>
      </c>
      <c r="K17" s="169">
        <f>VLOOKUP(A17,'PAI 2025 GPS rempl2)'!$A$4:$V$504,20,0)</f>
        <v>45748</v>
      </c>
      <c r="L17" s="169">
        <f>VLOOKUP(A17,'PAI 2025 GPS rempl2)'!$A$4:$V$504,21,0)</f>
        <v>45869</v>
      </c>
      <c r="M17" s="82" t="str">
        <f>VLOOKUP(A17,'PAI 2025 GPS rempl2)'!$A$4:$V$504,22,0)</f>
        <v>50-OFICINA DE CONTROL INTERNO</v>
      </c>
      <c r="N17" s="82"/>
      <c r="O17" s="82"/>
      <c r="P17" s="82"/>
      <c r="Q17" s="82"/>
      <c r="S17" s="81" t="s">
        <v>518</v>
      </c>
      <c r="T17" s="81" t="str">
        <f>VLOOKUP(A17,'PAI 2025 GPS rempl2)'!$A$3:$E$505,4,0)</f>
        <v>Actividad propia</v>
      </c>
      <c r="U17" s="82" t="s">
        <v>1553</v>
      </c>
      <c r="V17" s="31">
        <f>VLOOKUP(S17,'PAI 2025 GPS rempl2)'!$E$4:$P$504,12,0)</f>
        <v>80</v>
      </c>
      <c r="W17" s="147">
        <f t="shared" ref="W17:W18" si="2">+(V17*100)/($V$14+$V$15+$V$17+$V$18+$V$20+$V$21+$V$22)</f>
        <v>23.529411764705884</v>
      </c>
      <c r="Z17" s="31" t="s">
        <v>1318</v>
      </c>
      <c r="AA17" s="157" t="s">
        <v>1814</v>
      </c>
    </row>
    <row r="18" spans="1:27" x14ac:dyDescent="0.25">
      <c r="A18" s="81" t="s">
        <v>519</v>
      </c>
      <c r="B18" s="81" t="str">
        <f>VLOOKUP(A18,'PAI 2025 GPS rempl2)'!$A$3:$E$505,4,0)</f>
        <v>Actividad propia</v>
      </c>
      <c r="C18" s="82" t="s">
        <v>1553</v>
      </c>
      <c r="D18" s="82" t="s">
        <v>1552</v>
      </c>
      <c r="E18" s="82" t="s">
        <v>510</v>
      </c>
      <c r="F18" s="82"/>
      <c r="G18" s="82" t="str">
        <f>VLOOKUP(A18,'PAI 2025 GPS rempl2)'!$E$4:$L$504,8,0)</f>
        <v>N/A</v>
      </c>
      <c r="H18" s="82" t="str">
        <f>VLOOKUP(A18,'PAI 2025 GPS rempl2)'!$A$4:$V$504,15,0)</f>
        <v>Elaborar y presentar al Comité Institucional de Gestión y Desempeño el informe de seguimiento a la implementación del MIPG (Actas de CIGD)</v>
      </c>
      <c r="I18" s="82">
        <f>VLOOKUP(A18,'PAI 2025 GPS rempl2)'!$A$4:$V$504,17,0)</f>
        <v>1</v>
      </c>
      <c r="J18" s="82" t="str">
        <f>VLOOKUP(A18,'PAI 2025 GPS rempl2)'!$A$4:$V$504,18,0)</f>
        <v>Númerica</v>
      </c>
      <c r="K18" s="169">
        <f>VLOOKUP(A18,'PAI 2025 GPS rempl2)'!$A$4:$V$504,20,0)</f>
        <v>45748</v>
      </c>
      <c r="L18" s="169">
        <f>VLOOKUP(A18,'PAI 2025 GPS rempl2)'!$A$4:$V$504,21,0)</f>
        <v>45869</v>
      </c>
      <c r="M18" s="82" t="str">
        <f>VLOOKUP(A18,'PAI 2025 GPS rempl2)'!$A$4:$V$504,22,0)</f>
        <v>50-OFICINA DE CONTROL INTERNO</v>
      </c>
      <c r="N18" s="82"/>
      <c r="O18" s="82"/>
      <c r="P18" s="82"/>
      <c r="Q18" s="82"/>
      <c r="S18" s="81" t="s">
        <v>519</v>
      </c>
      <c r="T18" s="81" t="str">
        <f>VLOOKUP(A18,'PAI 2025 GPS rempl2)'!$A$3:$E$505,4,0)</f>
        <v>Actividad propia</v>
      </c>
      <c r="U18" s="82" t="s">
        <v>1553</v>
      </c>
      <c r="V18" s="31">
        <f>VLOOKUP(S18,'PAI 2025 GPS rempl2)'!$E$4:$P$504,12,0)</f>
        <v>20</v>
      </c>
      <c r="W18" s="147">
        <f t="shared" si="2"/>
        <v>5.882352941176471</v>
      </c>
      <c r="Z18" s="31" t="s">
        <v>1320</v>
      </c>
      <c r="AA18" s="157" t="s">
        <v>1814</v>
      </c>
    </row>
    <row r="19" spans="1:27" x14ac:dyDescent="0.25">
      <c r="A19" s="81" t="s">
        <v>520</v>
      </c>
      <c r="B19" s="81" t="str">
        <f>VLOOKUP(A19,'PAI 2025 GPS rempl2)'!$A$3:$E$505,4,0)</f>
        <v>Producto</v>
      </c>
      <c r="C19" s="82" t="s">
        <v>1553</v>
      </c>
      <c r="D19" s="82" t="s">
        <v>1552</v>
      </c>
      <c r="E19" s="82" t="s">
        <v>510</v>
      </c>
      <c r="F19" s="82" t="s">
        <v>61</v>
      </c>
      <c r="G19" s="82" t="str">
        <f>VLOOKUP(A19,'PAI 2025 GPS rempl2)'!$E$4:$L$504,8,0)</f>
        <v>N/A</v>
      </c>
      <c r="H19" s="82" t="str">
        <f>VLOOKUP(A19,'PAI 2025 GPS rempl2)'!$A$4:$V$504,15,0)</f>
        <v>Objetivos estratégicos y orientaciones PND, evaluados frente a la planeación 2025 y el PES (Informe elaborado y enviado a Despacho y OAP/memorando o correo)</v>
      </c>
      <c r="I19" s="82">
        <f>VLOOKUP(A19,'PAI 2025 GPS rempl2)'!$A$4:$V$504,17,0)</f>
        <v>1</v>
      </c>
      <c r="J19" s="82" t="str">
        <f>VLOOKUP(A19,'PAI 2025 GPS rempl2)'!$A$4:$V$504,18,0)</f>
        <v>Númerica</v>
      </c>
      <c r="K19" s="169">
        <f>VLOOKUP(A19,'PAI 2025 GPS rempl2)'!$A$4:$V$504,20,0)</f>
        <v>45707</v>
      </c>
      <c r="L19" s="169">
        <f>VLOOKUP(A19,'PAI 2025 GPS rempl2)'!$A$4:$V$504,21,0)</f>
        <v>45873</v>
      </c>
      <c r="M19" s="82" t="str">
        <f>VLOOKUP(A19,'PAI 2025 GPS rempl2)'!$A$4:$V$504,22,0)</f>
        <v>50-OFICINA DE CONTROL INTERNO</v>
      </c>
      <c r="N19" s="82" t="s">
        <v>1769</v>
      </c>
      <c r="O19" s="82" t="s">
        <v>1426</v>
      </c>
      <c r="P19" s="82">
        <v>0</v>
      </c>
      <c r="Q19" s="82" t="s">
        <v>1525</v>
      </c>
      <c r="S19" s="81" t="s">
        <v>520</v>
      </c>
      <c r="T19" s="81" t="str">
        <f>VLOOKUP(A19,'PAI 2025 GPS rempl2)'!$A$3:$E$505,4,0)</f>
        <v>Producto</v>
      </c>
      <c r="U19" s="82" t="s">
        <v>1553</v>
      </c>
      <c r="V19" s="31">
        <f>VLOOKUP(S19,'PAI 2025 GPS rempl2)'!$E$4:$P$504,12,0)</f>
        <v>25</v>
      </c>
      <c r="W19" s="31">
        <f>+V19</f>
        <v>25</v>
      </c>
      <c r="Z19" s="31" t="s">
        <v>1322</v>
      </c>
      <c r="AA19" s="157" t="s">
        <v>1814</v>
      </c>
    </row>
    <row r="20" spans="1:27" x14ac:dyDescent="0.25">
      <c r="A20" s="81" t="s">
        <v>522</v>
      </c>
      <c r="B20" s="81" t="str">
        <f>VLOOKUP(A20,'PAI 2025 GPS rempl2)'!$A$3:$E$505,4,0)</f>
        <v>Actividad propia</v>
      </c>
      <c r="C20" s="82" t="s">
        <v>1553</v>
      </c>
      <c r="D20" s="82" t="s">
        <v>1552</v>
      </c>
      <c r="E20" s="82" t="s">
        <v>510</v>
      </c>
      <c r="F20" s="82"/>
      <c r="G20" s="82" t="str">
        <f>VLOOKUP(A20,'PAI 2025 GPS rempl2)'!$E$4:$L$504,8,0)</f>
        <v>N/A</v>
      </c>
      <c r="H20" s="82" t="str">
        <f>VLOOKUP(A20,'PAI 2025 GPS rempl2)'!$A$4:$V$504,15,0)</f>
        <v>Evaluar el cumplimiento de compromisos que la Superintendencia  tiene en el Plan Estratégico Sectorial frente a los objetivos estratégicos del ministerio (informe con los resultados de la evaluación elaborado)</v>
      </c>
      <c r="I20" s="82">
        <f>VLOOKUP(A20,'PAI 2025 GPS rempl2)'!$A$4:$V$504,17,0)</f>
        <v>1</v>
      </c>
      <c r="J20" s="82" t="str">
        <f>VLOOKUP(A20,'PAI 2025 GPS rempl2)'!$A$4:$V$504,18,0)</f>
        <v>Númerica</v>
      </c>
      <c r="K20" s="169">
        <f>VLOOKUP(A20,'PAI 2025 GPS rempl2)'!$A$4:$V$504,20,0)</f>
        <v>45707</v>
      </c>
      <c r="L20" s="169">
        <f>VLOOKUP(A20,'PAI 2025 GPS rempl2)'!$A$4:$V$504,21,0)</f>
        <v>45873</v>
      </c>
      <c r="M20" s="82" t="str">
        <f>VLOOKUP(A20,'PAI 2025 GPS rempl2)'!$A$4:$V$504,22,0)</f>
        <v>50-OFICINA DE CONTROL INTERNO</v>
      </c>
      <c r="N20" s="82"/>
      <c r="O20" s="82"/>
      <c r="P20" s="82"/>
      <c r="Q20" s="82"/>
      <c r="S20" s="81" t="s">
        <v>522</v>
      </c>
      <c r="T20" s="81" t="str">
        <f>VLOOKUP(A20,'PAI 2025 GPS rempl2)'!$A$3:$E$505,4,0)</f>
        <v>Actividad propia</v>
      </c>
      <c r="U20" s="82" t="s">
        <v>1553</v>
      </c>
      <c r="V20" s="31">
        <f>VLOOKUP(S20,'PAI 2025 GPS rempl2)'!$E$4:$P$504,12,0)</f>
        <v>80</v>
      </c>
      <c r="W20" s="147">
        <f t="shared" ref="W20:W22" si="3">+(V20*100)/($V$14+$V$15+$V$17+$V$18+$V$20+$V$21+$V$22)</f>
        <v>23.529411764705884</v>
      </c>
      <c r="Z20" s="31" t="s">
        <v>1323</v>
      </c>
      <c r="AA20" s="157" t="s">
        <v>1813</v>
      </c>
    </row>
    <row r="21" spans="1:27" x14ac:dyDescent="0.25">
      <c r="A21" s="81" t="s">
        <v>524</v>
      </c>
      <c r="B21" s="81" t="str">
        <f>VLOOKUP(A21,'PAI 2025 GPS rempl2)'!$A$3:$E$505,4,0)</f>
        <v>Actividad propia Eliminada</v>
      </c>
      <c r="C21" s="82" t="s">
        <v>1553</v>
      </c>
      <c r="D21" s="82" t="s">
        <v>1552</v>
      </c>
      <c r="E21" s="82" t="s">
        <v>510</v>
      </c>
      <c r="F21" s="82"/>
      <c r="G21" s="82" t="str">
        <f>VLOOKUP(A21,'PAI 2025 GPS rempl2)'!$E$4:$L$504,8,0)</f>
        <v>N/A</v>
      </c>
      <c r="H21" s="82" t="str">
        <f>VLOOKUP(A21,'PAI 2025 GPS rempl2)'!$A$4:$V$504,15,0)</f>
        <v>Evaluar cumplimiento de los Objetivos Estrategicos  y el Plan Nacional de Desarrollo frente a las responsabilidades determinadas por los mismos para la SIC. (informe con los resultados de la evaluación elaborado).</v>
      </c>
      <c r="I21" s="82">
        <f>VLOOKUP(A21,'PAI 2025 GPS rempl2)'!$A$4:$V$504,17,0)</f>
        <v>1</v>
      </c>
      <c r="J21" s="82" t="str">
        <f>VLOOKUP(A21,'PAI 2025 GPS rempl2)'!$A$4:$V$504,18,0)</f>
        <v>Númerica</v>
      </c>
      <c r="K21" s="169">
        <f>VLOOKUP(A21,'PAI 2025 GPS rempl2)'!$A$4:$V$504,20,0)</f>
        <v>45707</v>
      </c>
      <c r="L21" s="169">
        <f>VLOOKUP(A21,'PAI 2025 GPS rempl2)'!$A$4:$V$504,21,0)</f>
        <v>46010</v>
      </c>
      <c r="M21" s="82" t="str">
        <f>VLOOKUP(A21,'PAI 2025 GPS rempl2)'!$A$4:$V$504,22,0)</f>
        <v>50-OFICINA DE CONTROL INTERNO</v>
      </c>
      <c r="N21" s="82"/>
      <c r="O21" s="82"/>
      <c r="P21" s="82"/>
      <c r="Q21" s="82"/>
      <c r="S21" s="81" t="s">
        <v>524</v>
      </c>
      <c r="T21" s="81" t="str">
        <f>VLOOKUP(A21,'PAI 2025 GPS rempl2)'!$A$3:$E$505,4,0)</f>
        <v>Actividad propia Eliminada</v>
      </c>
      <c r="U21" s="82" t="s">
        <v>1553</v>
      </c>
      <c r="V21" s="31">
        <f>VLOOKUP(S21,'PAI 2025 GPS rempl2)'!$E$4:$P$504,12,0)</f>
        <v>40</v>
      </c>
      <c r="W21" s="147">
        <f t="shared" si="3"/>
        <v>11.764705882352942</v>
      </c>
      <c r="Z21" s="31" t="s">
        <v>1102</v>
      </c>
      <c r="AA21" s="157" t="s">
        <v>1846</v>
      </c>
    </row>
    <row r="22" spans="1:27" x14ac:dyDescent="0.25">
      <c r="A22" s="81" t="s">
        <v>525</v>
      </c>
      <c r="B22" s="81" t="str">
        <f>VLOOKUP(A22,'PAI 2025 GPS rempl2)'!$A$3:$E$505,4,0)</f>
        <v>Actividad propia</v>
      </c>
      <c r="C22" s="82" t="s">
        <v>1553</v>
      </c>
      <c r="D22" s="82" t="s">
        <v>1552</v>
      </c>
      <c r="E22" s="82" t="s">
        <v>510</v>
      </c>
      <c r="F22" s="82"/>
      <c r="G22" s="82" t="str">
        <f>VLOOKUP(A22,'PAI 2025 GPS rempl2)'!$E$4:$L$504,8,0)</f>
        <v>N/A</v>
      </c>
      <c r="H22" s="82" t="str">
        <f>VLOOKUP(A22,'PAI 2025 GPS rempl2)'!$A$4:$V$504,15,0)</f>
        <v>Elaborar y radicar ante los responsables, el informe. (informe con los resultados de la evaluación elaborado y radicado al Superintendente y OAP / Correo-Memorando)</v>
      </c>
      <c r="I22" s="82">
        <f>VLOOKUP(A22,'PAI 2025 GPS rempl2)'!$A$4:$V$504,17,0)</f>
        <v>1</v>
      </c>
      <c r="J22" s="82" t="str">
        <f>VLOOKUP(A22,'PAI 2025 GPS rempl2)'!$A$4:$V$504,18,0)</f>
        <v>Númerica</v>
      </c>
      <c r="K22" s="169">
        <f>VLOOKUP(A22,'PAI 2025 GPS rempl2)'!$A$4:$V$504,20,0)</f>
        <v>45707</v>
      </c>
      <c r="L22" s="169">
        <f>VLOOKUP(A22,'PAI 2025 GPS rempl2)'!$A$4:$V$504,21,0)</f>
        <v>45873</v>
      </c>
      <c r="M22" s="82" t="str">
        <f>VLOOKUP(A22,'PAI 2025 GPS rempl2)'!$A$4:$V$504,22,0)</f>
        <v>50-OFICINA DE CONTROL INTERNO</v>
      </c>
      <c r="N22" s="82"/>
      <c r="O22" s="82"/>
      <c r="P22" s="82"/>
      <c r="Q22" s="82"/>
      <c r="S22" s="81" t="s">
        <v>525</v>
      </c>
      <c r="T22" s="81" t="str">
        <f>VLOOKUP(A22,'PAI 2025 GPS rempl2)'!$A$3:$E$505,4,0)</f>
        <v>Actividad propia</v>
      </c>
      <c r="U22" s="82" t="s">
        <v>1553</v>
      </c>
      <c r="V22" s="31">
        <f>VLOOKUP(S22,'PAI 2025 GPS rempl2)'!$E$4:$P$504,12,0)</f>
        <v>20</v>
      </c>
      <c r="W22" s="147">
        <f t="shared" si="3"/>
        <v>5.882352941176471</v>
      </c>
      <c r="Z22" s="31" t="s">
        <v>1105</v>
      </c>
      <c r="AA22" s="157" t="s">
        <v>1813</v>
      </c>
    </row>
    <row r="23" spans="1:27" x14ac:dyDescent="0.25">
      <c r="A23" s="81" t="s">
        <v>527</v>
      </c>
      <c r="B23" s="81" t="str">
        <f>VLOOKUP(A23,'PAI 2025 GPS rempl2)'!$A$3:$E$505,4,0)</f>
        <v>Producto</v>
      </c>
      <c r="C23" s="82" t="s">
        <v>1555</v>
      </c>
      <c r="D23" s="82" t="s">
        <v>1554</v>
      </c>
      <c r="E23" s="82" t="s">
        <v>528</v>
      </c>
      <c r="F23" s="82" t="s">
        <v>12</v>
      </c>
      <c r="G23" s="82" t="str">
        <f>VLOOKUP(A23,'PAI 2025 GPS rempl2)'!$E$4:$L$504,8,0)</f>
        <v>C-3599-0200-0006-53105d</v>
      </c>
      <c r="H23" s="82" t="str">
        <f>VLOOKUP(A23,'PAI 2025 GPS rempl2)'!$A$4:$V$504,15,0)</f>
        <v>Plan de acción para el intercambio de información, implementado  (Informe semestral de  la implementación del plan de acción para el intercambio de información- soportes documentales de cumplimiento)</v>
      </c>
      <c r="I23" s="82">
        <f>VLOOKUP(A23,'PAI 2025 GPS rempl2)'!$A$4:$V$504,17,0)</f>
        <v>100</v>
      </c>
      <c r="J23" s="82" t="str">
        <f>VLOOKUP(A23,'PAI 2025 GPS rempl2)'!$A$4:$V$504,18,0)</f>
        <v>Porcentual</v>
      </c>
      <c r="K23" s="169">
        <f>VLOOKUP(A23,'PAI 2025 GPS rempl2)'!$A$4:$V$504,20,0)</f>
        <v>45691</v>
      </c>
      <c r="L23" s="169">
        <f>VLOOKUP(A23,'PAI 2025 GPS rempl2)'!$A$4:$V$504,21,0)</f>
        <v>46003</v>
      </c>
      <c r="M23" s="82" t="str">
        <f>VLOOKUP(A23,'PAI 2025 GPS rempl2)'!$A$4:$V$504,22,0)</f>
        <v>20-OFICINA DE TECNOLOGÍA E INFORMÁTICA</v>
      </c>
      <c r="N23" s="82" t="s">
        <v>1427</v>
      </c>
      <c r="O23" s="82" t="s">
        <v>1428</v>
      </c>
      <c r="P23" s="82" t="s">
        <v>1575</v>
      </c>
      <c r="Q23" s="82" t="s">
        <v>1525</v>
      </c>
      <c r="S23" s="81" t="s">
        <v>527</v>
      </c>
      <c r="T23" s="81" t="str">
        <f>VLOOKUP(A23,'PAI 2025 GPS rempl2)'!$A$3:$E$505,4,0)</f>
        <v>Producto</v>
      </c>
      <c r="U23" s="82" t="s">
        <v>1555</v>
      </c>
      <c r="V23" s="31">
        <f>VLOOKUP(S23,'PAI 2025 GPS rempl2)'!$E$4:$P$504,12,0)</f>
        <v>20</v>
      </c>
      <c r="W23" s="146">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1" t="s">
        <v>1107</v>
      </c>
      <c r="AA23" s="157" t="s">
        <v>1813</v>
      </c>
    </row>
    <row r="24" spans="1:27" x14ac:dyDescent="0.25">
      <c r="A24" s="81" t="s">
        <v>529</v>
      </c>
      <c r="B24" s="81" t="str">
        <f>VLOOKUP(A24,'PAI 2025 GPS rempl2)'!$A$3:$E$505,4,0)</f>
        <v>Actividad propia</v>
      </c>
      <c r="C24" s="82" t="s">
        <v>1555</v>
      </c>
      <c r="D24" s="82" t="s">
        <v>1554</v>
      </c>
      <c r="E24" s="82" t="s">
        <v>528</v>
      </c>
      <c r="F24" s="82"/>
      <c r="G24" s="82" t="str">
        <f>VLOOKUP(A24,'PAI 2025 GPS rempl2)'!$E$4:$L$504,8,0)</f>
        <v>N/A</v>
      </c>
      <c r="H24" s="82" t="str">
        <f>VLOOKUP(A24,'PAI 2025 GPS rempl2)'!$A$4:$V$504,15,0)</f>
        <v>Definir plan de acción para el intercambio de información de acuerdo con el marco de Interoperabilidad  (Plan definido / único entregable)</v>
      </c>
      <c r="I24" s="82">
        <f>VLOOKUP(A24,'PAI 2025 GPS rempl2)'!$A$4:$V$504,17,0)</f>
        <v>1</v>
      </c>
      <c r="J24" s="82" t="str">
        <f>VLOOKUP(A24,'PAI 2025 GPS rempl2)'!$A$4:$V$504,18,0)</f>
        <v>Númerica</v>
      </c>
      <c r="K24" s="169">
        <f>VLOOKUP(A24,'PAI 2025 GPS rempl2)'!$A$4:$V$504,20,0)</f>
        <v>45691</v>
      </c>
      <c r="L24" s="169">
        <f>VLOOKUP(A24,'PAI 2025 GPS rempl2)'!$A$4:$V$504,21,0)</f>
        <v>45716</v>
      </c>
      <c r="M24" s="82" t="str">
        <f>VLOOKUP(A24,'PAI 2025 GPS rempl2)'!$A$4:$V$504,22,0)</f>
        <v>20-OFICINA DE TECNOLOGÍA E INFORMÁTICA</v>
      </c>
      <c r="N24" s="82"/>
      <c r="O24" s="82"/>
      <c r="P24" s="82"/>
      <c r="Q24" s="82"/>
      <c r="S24" s="81" t="s">
        <v>529</v>
      </c>
      <c r="T24" s="81" t="str">
        <f>VLOOKUP(A24,'PAI 2025 GPS rempl2)'!$A$3:$E$505,4,0)</f>
        <v>Actividad propia</v>
      </c>
      <c r="U24" s="82" t="s">
        <v>1555</v>
      </c>
      <c r="V24" s="31">
        <f>VLOOKUP(S24,'PAI 2025 GPS rempl2)'!$E$4:$P$504,12,0)</f>
        <v>20</v>
      </c>
      <c r="W24" s="148"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 spans="1:27" x14ac:dyDescent="0.25">
      <c r="A25" s="81" t="s">
        <v>531</v>
      </c>
      <c r="B25" s="81" t="str">
        <f>VLOOKUP(A25,'PAI 2025 GPS rempl2)'!$A$3:$E$505,4,0)</f>
        <v>Actividad propia</v>
      </c>
      <c r="C25" s="82" t="s">
        <v>1555</v>
      </c>
      <c r="D25" s="82" t="s">
        <v>1554</v>
      </c>
      <c r="E25" s="82" t="s">
        <v>528</v>
      </c>
      <c r="F25" s="82"/>
      <c r="G25" s="82" t="str">
        <f>VLOOKUP(A25,'PAI 2025 GPS rempl2)'!$E$4:$L$504,8,0)</f>
        <v>N/A</v>
      </c>
      <c r="H25" s="82"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rempl2)'!$A$4:$V$504,17,0)</f>
        <v>100</v>
      </c>
      <c r="J25" s="82" t="str">
        <f>VLOOKUP(A25,'PAI 2025 GPS rempl2)'!$A$4:$V$504,18,0)</f>
        <v>Porcentual</v>
      </c>
      <c r="K25" s="169">
        <f>VLOOKUP(A25,'PAI 2025 GPS rempl2)'!$A$4:$V$504,20,0)</f>
        <v>45719</v>
      </c>
      <c r="L25" s="169">
        <f>VLOOKUP(A25,'PAI 2025 GPS rempl2)'!$A$4:$V$504,21,0)</f>
        <v>46003</v>
      </c>
      <c r="M25" s="82" t="str">
        <f>VLOOKUP(A25,'PAI 2025 GPS rempl2)'!$A$4:$V$504,22,0)</f>
        <v>20-OFICINA DE TECNOLOGÍA E INFORMÁTICA</v>
      </c>
      <c r="N25" s="82"/>
      <c r="O25" s="82"/>
      <c r="P25" s="82"/>
      <c r="Q25" s="82"/>
      <c r="S25" s="81" t="s">
        <v>531</v>
      </c>
      <c r="T25" s="81" t="str">
        <f>VLOOKUP(A25,'PAI 2025 GPS rempl2)'!$A$3:$E$505,4,0)</f>
        <v>Actividad propia</v>
      </c>
      <c r="U25" s="82" t="s">
        <v>1555</v>
      </c>
      <c r="V25" s="31">
        <f>VLOOKUP(S25,'PAI 2025 GPS rempl2)'!$E$4:$P$504,12,0)</f>
        <v>80</v>
      </c>
      <c r="W25" s="148"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 spans="1:27" x14ac:dyDescent="0.25">
      <c r="A26" s="81" t="s">
        <v>532</v>
      </c>
      <c r="B26" s="81" t="str">
        <f>VLOOKUP(A26,'PAI 2025 GPS rempl2)'!$A$3:$E$505,4,0)</f>
        <v>Producto</v>
      </c>
      <c r="C26" s="82" t="s">
        <v>1555</v>
      </c>
      <c r="D26" s="82" t="s">
        <v>1554</v>
      </c>
      <c r="E26" s="82" t="s">
        <v>528</v>
      </c>
      <c r="F26" s="82" t="s">
        <v>12</v>
      </c>
      <c r="G26" s="82" t="str">
        <f>VLOOKUP(A26,'PAI 2025 GPS rempl2)'!$E$4:$L$504,8,0)</f>
        <v>C-3599-0200-0006-53105d</v>
      </c>
      <c r="H26" s="82" t="str">
        <f>VLOOKUP(A26,'PAI 2025 GPS rempl2)'!$A$4:$V$504,15,0)</f>
        <v>Modelo de gobierno y gestión de datos en el marco del Plan Nacional de Infraestructura de Datos,  implementado  (Informes de seguimiento y avance trimestrales con soportes documentales del cumplimiento)</v>
      </c>
      <c r="I26" s="82">
        <f>VLOOKUP(A26,'PAI 2025 GPS rempl2)'!$A$4:$V$504,17,0)</f>
        <v>100</v>
      </c>
      <c r="J26" s="82" t="str">
        <f>VLOOKUP(A26,'PAI 2025 GPS rempl2)'!$A$4:$V$504,18,0)</f>
        <v>Porcentual</v>
      </c>
      <c r="K26" s="169">
        <f>VLOOKUP(A26,'PAI 2025 GPS rempl2)'!$A$4:$V$504,20,0)</f>
        <v>45691</v>
      </c>
      <c r="L26" s="169">
        <f>VLOOKUP(A26,'PAI 2025 GPS rempl2)'!$A$4:$V$504,21,0)</f>
        <v>46003</v>
      </c>
      <c r="M26" s="82" t="str">
        <f>VLOOKUP(A26,'PAI 2025 GPS rempl2)'!$A$4:$V$504,22,0)</f>
        <v>20-OFICINA DE TECNOLOGÍA E INFORMÁTICA</v>
      </c>
      <c r="N26" s="82" t="s">
        <v>1427</v>
      </c>
      <c r="O26" s="82" t="s">
        <v>1428</v>
      </c>
      <c r="P26" s="82">
        <v>0</v>
      </c>
      <c r="Q26" s="82" t="s">
        <v>1525</v>
      </c>
      <c r="S26" s="81" t="s">
        <v>532</v>
      </c>
      <c r="T26" s="81" t="str">
        <f>VLOOKUP(A26,'PAI 2025 GPS rempl2)'!$A$3:$E$505,4,0)</f>
        <v>Producto</v>
      </c>
      <c r="U26" s="82" t="s">
        <v>1555</v>
      </c>
      <c r="V26" s="31">
        <f>VLOOKUP(S26,'PAI 2025 GPS rempl2)'!$E$4:$P$504,12,0)</f>
        <v>20</v>
      </c>
      <c r="W26" s="146">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1">
        <v>2023</v>
      </c>
    </row>
    <row r="27" spans="1:27" x14ac:dyDescent="0.25">
      <c r="A27" s="81" t="s">
        <v>533</v>
      </c>
      <c r="B27" s="81" t="str">
        <f>VLOOKUP(A27,'PAI 2025 GPS rempl2)'!$A$3:$E$505,4,0)</f>
        <v>Actividad propia</v>
      </c>
      <c r="C27" s="82" t="s">
        <v>1555</v>
      </c>
      <c r="D27" s="82" t="s">
        <v>1554</v>
      </c>
      <c r="E27" s="82" t="s">
        <v>528</v>
      </c>
      <c r="F27" s="82"/>
      <c r="G27" s="82" t="str">
        <f>VLOOKUP(A27,'PAI 2025 GPS rempl2)'!$E$4:$L$504,8,0)</f>
        <v>N/A</v>
      </c>
      <c r="H27" s="82" t="str">
        <f>VLOOKUP(A27,'PAI 2025 GPS rempl2)'!$A$4:$V$504,15,0)</f>
        <v>Definir el plan de trabajo para la estrategia de gobierno y calidad de datos para la SIC (Documento del Plan  de trabajo para la estrategia de gobierno y calidad de datos, elaborado / único entregable)</v>
      </c>
      <c r="I27" s="82">
        <f>VLOOKUP(A27,'PAI 2025 GPS rempl2)'!$A$4:$V$504,17,0)</f>
        <v>1</v>
      </c>
      <c r="J27" s="82" t="str">
        <f>VLOOKUP(A27,'PAI 2025 GPS rempl2)'!$A$4:$V$504,18,0)</f>
        <v>Númerica</v>
      </c>
      <c r="K27" s="169">
        <f>VLOOKUP(A27,'PAI 2025 GPS rempl2)'!$A$4:$V$504,20,0)</f>
        <v>45691</v>
      </c>
      <c r="L27" s="169">
        <f>VLOOKUP(A27,'PAI 2025 GPS rempl2)'!$A$4:$V$504,21,0)</f>
        <v>45745</v>
      </c>
      <c r="M27" s="82" t="str">
        <f>VLOOKUP(A27,'PAI 2025 GPS rempl2)'!$A$4:$V$504,22,0)</f>
        <v>20-OFICINA DE TECNOLOGÍA E INFORMÁTICA</v>
      </c>
      <c r="N27" s="82"/>
      <c r="O27" s="82"/>
      <c r="P27" s="82"/>
      <c r="Q27" s="82"/>
      <c r="S27" s="81" t="s">
        <v>533</v>
      </c>
      <c r="T27" s="81" t="str">
        <f>VLOOKUP(A27,'PAI 2025 GPS rempl2)'!$A$3:$E$505,4,0)</f>
        <v>Actividad propia</v>
      </c>
      <c r="U27" s="82" t="s">
        <v>1555</v>
      </c>
      <c r="V27" s="31">
        <f>VLOOKUP(S27,'PAI 2025 GPS rempl2)'!$E$4:$P$504,12,0)</f>
        <v>20</v>
      </c>
      <c r="W27" s="148"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 spans="1:27" x14ac:dyDescent="0.25">
      <c r="A28" s="81" t="s">
        <v>534</v>
      </c>
      <c r="B28" s="81" t="str">
        <f>VLOOKUP(A28,'PAI 2025 GPS rempl2)'!$A$3:$E$505,4,0)</f>
        <v>Actividad propia</v>
      </c>
      <c r="C28" s="82" t="s">
        <v>1555</v>
      </c>
      <c r="D28" s="82" t="s">
        <v>1554</v>
      </c>
      <c r="E28" s="82" t="s">
        <v>528</v>
      </c>
      <c r="F28" s="82"/>
      <c r="G28" s="82" t="str">
        <f>VLOOKUP(A28,'PAI 2025 GPS rempl2)'!$E$4:$L$504,8,0)</f>
        <v>N/A</v>
      </c>
      <c r="H28" s="82" t="str">
        <f>VLOOKUP(A28,'PAI 2025 GPS rempl2)'!$A$4:$V$504,15,0)</f>
        <v>Implementar el plan de trabajo para la estrategia de gobierno y calidad de datos   (Informes de seguimiento y avance trimestrales con soportes documentales del cumplimiento con corte  marzo, junio, septiembre, diciembre)</v>
      </c>
      <c r="I28" s="82">
        <f>VLOOKUP(A28,'PAI 2025 GPS rempl2)'!$A$4:$V$504,17,0)</f>
        <v>100</v>
      </c>
      <c r="J28" s="82" t="str">
        <f>VLOOKUP(A28,'PAI 2025 GPS rempl2)'!$A$4:$V$504,18,0)</f>
        <v>Porcentual</v>
      </c>
      <c r="K28" s="169">
        <f>VLOOKUP(A28,'PAI 2025 GPS rempl2)'!$A$4:$V$504,20,0)</f>
        <v>45719</v>
      </c>
      <c r="L28" s="169">
        <f>VLOOKUP(A28,'PAI 2025 GPS rempl2)'!$A$4:$V$504,21,0)</f>
        <v>46003</v>
      </c>
      <c r="M28" s="82" t="str">
        <f>VLOOKUP(A28,'PAI 2025 GPS rempl2)'!$A$4:$V$504,22,0)</f>
        <v>20-OFICINA DE TECNOLOGÍA E INFORMÁTICA</v>
      </c>
      <c r="N28" s="82"/>
      <c r="O28" s="82"/>
      <c r="P28" s="82"/>
      <c r="Q28" s="82"/>
      <c r="S28" s="81" t="s">
        <v>534</v>
      </c>
      <c r="T28" s="81" t="str">
        <f>VLOOKUP(A28,'PAI 2025 GPS rempl2)'!$A$3:$E$505,4,0)</f>
        <v>Actividad propia</v>
      </c>
      <c r="U28" s="82" t="s">
        <v>1555</v>
      </c>
      <c r="V28" s="31">
        <f>VLOOKUP(S28,'PAI 2025 GPS rempl2)'!$E$4:$P$504,12,0)</f>
        <v>80</v>
      </c>
      <c r="W28" s="148"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 spans="1:27" x14ac:dyDescent="0.25">
      <c r="A29" s="81" t="s">
        <v>535</v>
      </c>
      <c r="B29" s="81" t="str">
        <f>VLOOKUP(A29,'PAI 2025 GPS rempl2)'!$A$3:$E$505,4,0)</f>
        <v>Producto</v>
      </c>
      <c r="C29" s="82" t="s">
        <v>1555</v>
      </c>
      <c r="D29" s="82" t="s">
        <v>1556</v>
      </c>
      <c r="E29" s="82" t="s">
        <v>1470</v>
      </c>
      <c r="F29" s="82" t="s">
        <v>61</v>
      </c>
      <c r="G29" s="82" t="str">
        <f>VLOOKUP(A29,'PAI 2025 GPS rempl2)'!$E$4:$L$504,8,0)</f>
        <v>C-3599-0200-0006-53105d</v>
      </c>
      <c r="H29" s="82" t="str">
        <f>VLOOKUP(A29,'PAI 2025 GPS rempl2)'!$A$4:$V$504,15,0)</f>
        <v>Plan de implementación de Seguridad y privacidad de la información, ejecutado (Informes de seguimiento y avance trimestrales con soportes documentales del cumplimiento)</v>
      </c>
      <c r="I29" s="82">
        <f>VLOOKUP(A29,'PAI 2025 GPS rempl2)'!$A$4:$V$504,17,0)</f>
        <v>100</v>
      </c>
      <c r="J29" s="82" t="str">
        <f>VLOOKUP(A29,'PAI 2025 GPS rempl2)'!$A$4:$V$504,18,0)</f>
        <v>Porcentual</v>
      </c>
      <c r="K29" s="169">
        <f>VLOOKUP(A29,'PAI 2025 GPS rempl2)'!$A$4:$V$504,20,0)</f>
        <v>45670</v>
      </c>
      <c r="L29" s="169">
        <f>VLOOKUP(A29,'PAI 2025 GPS rempl2)'!$A$4:$V$504,21,0)</f>
        <v>46003</v>
      </c>
      <c r="M29" s="82" t="str">
        <f>VLOOKUP(A29,'PAI 2025 GPS rempl2)'!$A$4:$V$504,22,0)</f>
        <v>20-OFICINA DE TECNOLOGÍA E INFORMÁTICA</v>
      </c>
      <c r="N29" s="82" t="s">
        <v>1769</v>
      </c>
      <c r="O29" s="82" t="s">
        <v>1426</v>
      </c>
      <c r="P29" s="82" t="s">
        <v>1576</v>
      </c>
      <c r="Q29" s="82" t="s">
        <v>1525</v>
      </c>
      <c r="S29" s="81" t="s">
        <v>535</v>
      </c>
      <c r="T29" s="81" t="str">
        <f>VLOOKUP(A29,'PAI 2025 GPS rempl2)'!$A$3:$E$505,4,0)</f>
        <v>Producto</v>
      </c>
      <c r="U29" s="82" t="s">
        <v>1555</v>
      </c>
      <c r="V29" s="31">
        <f>VLOOKUP(S29,'PAI 2025 GPS rempl2)'!$E$4:$P$504,12,0)</f>
        <v>20</v>
      </c>
      <c r="W29" s="146">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81" t="s">
        <v>536</v>
      </c>
      <c r="B30" s="81" t="str">
        <f>VLOOKUP(A30,'PAI 2025 GPS rempl2)'!$A$3:$E$505,4,0)</f>
        <v>Actividad propia</v>
      </c>
      <c r="C30" s="82" t="s">
        <v>1555</v>
      </c>
      <c r="D30" s="82" t="s">
        <v>1556</v>
      </c>
      <c r="E30" s="82" t="s">
        <v>1470</v>
      </c>
      <c r="F30" s="82"/>
      <c r="G30" s="82" t="str">
        <f>VLOOKUP(A30,'PAI 2025 GPS rempl2)'!$E$4:$L$504,8,0)</f>
        <v>N/A</v>
      </c>
      <c r="H30" s="82"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rempl2)'!$A$4:$V$504,17,0)</f>
        <v>1</v>
      </c>
      <c r="J30" s="82" t="str">
        <f>VLOOKUP(A30,'PAI 2025 GPS rempl2)'!$A$4:$V$504,18,0)</f>
        <v>Númerica</v>
      </c>
      <c r="K30" s="169">
        <f>VLOOKUP(A30,'PAI 2025 GPS rempl2)'!$A$4:$V$504,20,0)</f>
        <v>45670</v>
      </c>
      <c r="L30" s="169">
        <f>VLOOKUP(A30,'PAI 2025 GPS rempl2)'!$A$4:$V$504,21,0)</f>
        <v>45688</v>
      </c>
      <c r="M30" s="82" t="str">
        <f>VLOOKUP(A30,'PAI 2025 GPS rempl2)'!$A$4:$V$504,22,0)</f>
        <v>20-OFICINA DE TECNOLOGÍA E INFORMÁTICA</v>
      </c>
      <c r="N30" s="82"/>
      <c r="O30" s="82"/>
      <c r="P30" s="82"/>
      <c r="Q30" s="82"/>
      <c r="S30" s="81" t="s">
        <v>536</v>
      </c>
      <c r="T30" s="81" t="str">
        <f>VLOOKUP(A30,'PAI 2025 GPS rempl2)'!$A$3:$E$505,4,0)</f>
        <v>Actividad propia</v>
      </c>
      <c r="U30" s="82" t="s">
        <v>1555</v>
      </c>
      <c r="V30" s="31">
        <f>VLOOKUP(S30,'PAI 2025 GPS rempl2)'!$E$4:$P$504,12,0)</f>
        <v>20</v>
      </c>
      <c r="W30" s="148"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 spans="1:27" x14ac:dyDescent="0.25">
      <c r="A31" s="81" t="s">
        <v>537</v>
      </c>
      <c r="B31" s="81" t="str">
        <f>VLOOKUP(A31,'PAI 2025 GPS rempl2)'!$A$3:$E$505,4,0)</f>
        <v>Actividad propia</v>
      </c>
      <c r="C31" s="82" t="s">
        <v>1555</v>
      </c>
      <c r="D31" s="82" t="s">
        <v>1556</v>
      </c>
      <c r="E31" s="82" t="s">
        <v>1470</v>
      </c>
      <c r="F31" s="82"/>
      <c r="G31" s="82" t="str">
        <f>VLOOKUP(A31,'PAI 2025 GPS rempl2)'!$E$4:$L$504,8,0)</f>
        <v>N/A</v>
      </c>
      <c r="H31" s="82" t="str">
        <f>VLOOKUP(A31,'PAI 2025 GPS rempl2)'!$A$4:$V$504,15,0)</f>
        <v>Implementar el Plan de Seguridad  y Privacidad de la información aprobado (Informes de seguimiento y avance trimestrales con soportes documentales del cumplimiento con corte  marzo, junio, septiembre, diciembre)</v>
      </c>
      <c r="I31" s="82">
        <f>VLOOKUP(A31,'PAI 2025 GPS rempl2)'!$A$4:$V$504,17,0)</f>
        <v>100</v>
      </c>
      <c r="J31" s="82" t="str">
        <f>VLOOKUP(A31,'PAI 2025 GPS rempl2)'!$A$4:$V$504,18,0)</f>
        <v>Porcentual</v>
      </c>
      <c r="K31" s="169">
        <f>VLOOKUP(A31,'PAI 2025 GPS rempl2)'!$A$4:$V$504,20,0)</f>
        <v>45691</v>
      </c>
      <c r="L31" s="169">
        <f>VLOOKUP(A31,'PAI 2025 GPS rempl2)'!$A$4:$V$504,21,0)</f>
        <v>46003</v>
      </c>
      <c r="M31" s="82" t="str">
        <f>VLOOKUP(A31,'PAI 2025 GPS rempl2)'!$A$4:$V$504,22,0)</f>
        <v>20-OFICINA DE TECNOLOGÍA E INFORMÁTICA</v>
      </c>
      <c r="N31" s="82"/>
      <c r="O31" s="82"/>
      <c r="P31" s="82"/>
      <c r="Q31" s="82"/>
      <c r="S31" s="81" t="s">
        <v>537</v>
      </c>
      <c r="T31" s="81" t="str">
        <f>VLOOKUP(A31,'PAI 2025 GPS rempl2)'!$A$3:$E$505,4,0)</f>
        <v>Actividad propia</v>
      </c>
      <c r="U31" s="82" t="s">
        <v>1555</v>
      </c>
      <c r="V31" s="31">
        <f>VLOOKUP(S31,'PAI 2025 GPS rempl2)'!$E$4:$P$504,12,0)</f>
        <v>80</v>
      </c>
      <c r="W31" s="148"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 spans="1:27" x14ac:dyDescent="0.25">
      <c r="A32" s="81" t="s">
        <v>538</v>
      </c>
      <c r="B32" s="81" t="str">
        <f>VLOOKUP(A32,'PAI 2025 GPS rempl2)'!$A$3:$E$505,4,0)</f>
        <v>Producto</v>
      </c>
      <c r="C32" s="82" t="s">
        <v>1555</v>
      </c>
      <c r="D32" s="82" t="s">
        <v>1556</v>
      </c>
      <c r="E32" s="82" t="s">
        <v>1470</v>
      </c>
      <c r="F32" s="82" t="s">
        <v>61</v>
      </c>
      <c r="G32" s="82" t="str">
        <f>VLOOKUP(A32,'PAI 2025 GPS rempl2)'!$E$4:$L$504,8,0)</f>
        <v>C-3599-0200-0006-53105d</v>
      </c>
      <c r="H32" s="82" t="str">
        <f>VLOOKUP(A32,'PAI 2025 GPS rempl2)'!$A$4:$V$504,15,0)</f>
        <v>Plan de tratamiento de riesgos de Seguridad y Privacidad de la información, monitoreado (Informes de seguimiento y avance trimestrales con soportes documentales del cumplimiento)</v>
      </c>
      <c r="I32" s="82">
        <f>VLOOKUP(A32,'PAI 2025 GPS rempl2)'!$A$4:$V$504,17,0)</f>
        <v>100</v>
      </c>
      <c r="J32" s="82" t="str">
        <f>VLOOKUP(A32,'PAI 2025 GPS rempl2)'!$A$4:$V$504,18,0)</f>
        <v>Porcentual</v>
      </c>
      <c r="K32" s="169">
        <f>VLOOKUP(A32,'PAI 2025 GPS rempl2)'!$A$4:$V$504,20,0)</f>
        <v>45684</v>
      </c>
      <c r="L32" s="169">
        <f>VLOOKUP(A32,'PAI 2025 GPS rempl2)'!$A$4:$V$504,21,0)</f>
        <v>46003</v>
      </c>
      <c r="M32" s="82" t="str">
        <f>VLOOKUP(A32,'PAI 2025 GPS rempl2)'!$A$4:$V$504,22,0)</f>
        <v>20-OFICINA DE TECNOLOGÍA E INFORMÁTICA</v>
      </c>
      <c r="N32" s="82" t="s">
        <v>1769</v>
      </c>
      <c r="O32" s="82" t="s">
        <v>1426</v>
      </c>
      <c r="P32" s="82" t="s">
        <v>1574</v>
      </c>
      <c r="Q32" s="82" t="s">
        <v>1525</v>
      </c>
      <c r="S32" s="81" t="s">
        <v>538</v>
      </c>
      <c r="T32" s="81" t="str">
        <f>VLOOKUP(A32,'PAI 2025 GPS rempl2)'!$A$3:$E$505,4,0)</f>
        <v>Producto</v>
      </c>
      <c r="U32" s="82" t="s">
        <v>1555</v>
      </c>
      <c r="V32" s="31">
        <f>VLOOKUP(S32,'PAI 2025 GPS rempl2)'!$E$4:$P$504,12,0)</f>
        <v>20</v>
      </c>
      <c r="W32" s="146">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81" t="s">
        <v>540</v>
      </c>
      <c r="B33" s="81" t="str">
        <f>VLOOKUP(A33,'PAI 2025 GPS rempl2)'!$A$3:$E$505,4,0)</f>
        <v>Actividad propia</v>
      </c>
      <c r="C33" s="82" t="s">
        <v>1555</v>
      </c>
      <c r="D33" s="82" t="s">
        <v>1556</v>
      </c>
      <c r="E33" s="82" t="s">
        <v>1470</v>
      </c>
      <c r="F33" s="82"/>
      <c r="G33" s="82" t="str">
        <f>VLOOKUP(A33,'PAI 2025 GPS rempl2)'!$E$4:$L$504,8,0)</f>
        <v>N/A</v>
      </c>
      <c r="H33" s="82" t="str">
        <f>VLOOKUP(A33,'PAI 2025 GPS rempl2)'!$A$4:$V$504,15,0)</f>
        <v>Consolidar los riesgos de seguridad de la información con sus respectivos tratamientos, fechas y responsables  (Excel del plan de tratamiento de riesgos de seguridad y privacidad de la información/ único entregable)</v>
      </c>
      <c r="I33" s="82">
        <f>VLOOKUP(A33,'PAI 2025 GPS rempl2)'!$A$4:$V$504,17,0)</f>
        <v>1</v>
      </c>
      <c r="J33" s="82" t="str">
        <f>VLOOKUP(A33,'PAI 2025 GPS rempl2)'!$A$4:$V$504,18,0)</f>
        <v>Númerica</v>
      </c>
      <c r="K33" s="169">
        <f>VLOOKUP(A33,'PAI 2025 GPS rempl2)'!$A$4:$V$504,20,0)</f>
        <v>45684</v>
      </c>
      <c r="L33" s="169">
        <f>VLOOKUP(A33,'PAI 2025 GPS rempl2)'!$A$4:$V$504,21,0)</f>
        <v>45777</v>
      </c>
      <c r="M33" s="82" t="str">
        <f>VLOOKUP(A33,'PAI 2025 GPS rempl2)'!$A$4:$V$504,22,0)</f>
        <v>20-OFICINA DE TECNOLOGÍA E INFORMÁTICA</v>
      </c>
      <c r="N33" s="82"/>
      <c r="O33" s="82"/>
      <c r="P33" s="82"/>
      <c r="Q33" s="82"/>
      <c r="S33" s="81" t="s">
        <v>540</v>
      </c>
      <c r="T33" s="81" t="str">
        <f>VLOOKUP(A33,'PAI 2025 GPS rempl2)'!$A$3:$E$505,4,0)</f>
        <v>Actividad propia</v>
      </c>
      <c r="U33" s="82" t="s">
        <v>1555</v>
      </c>
      <c r="V33" s="31">
        <f>VLOOKUP(S33,'PAI 2025 GPS rempl2)'!$E$4:$P$504,12,0)</f>
        <v>40</v>
      </c>
      <c r="W33" s="148"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 spans="1:23" x14ac:dyDescent="0.25">
      <c r="A34" s="81" t="s">
        <v>542</v>
      </c>
      <c r="B34" s="81" t="str">
        <f>VLOOKUP(A34,'PAI 2025 GPS rempl2)'!$A$3:$E$505,4,0)</f>
        <v>Actividad propia</v>
      </c>
      <c r="C34" s="82" t="s">
        <v>1555</v>
      </c>
      <c r="D34" s="82" t="s">
        <v>1556</v>
      </c>
      <c r="E34" s="82" t="s">
        <v>1470</v>
      </c>
      <c r="F34" s="82"/>
      <c r="G34" s="82" t="str">
        <f>VLOOKUP(A34,'PAI 2025 GPS rempl2)'!$E$4:$L$504,8,0)</f>
        <v>N/A</v>
      </c>
      <c r="H34" s="82"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rempl2)'!$A$4:$V$504,17,0)</f>
        <v>100</v>
      </c>
      <c r="J34" s="82" t="str">
        <f>VLOOKUP(A34,'PAI 2025 GPS rempl2)'!$A$4:$V$504,18,0)</f>
        <v>Porcentual</v>
      </c>
      <c r="K34" s="169">
        <f>VLOOKUP(A34,'PAI 2025 GPS rempl2)'!$A$4:$V$504,20,0)</f>
        <v>45748</v>
      </c>
      <c r="L34" s="169">
        <f>VLOOKUP(A34,'PAI 2025 GPS rempl2)'!$A$4:$V$504,21,0)</f>
        <v>46003</v>
      </c>
      <c r="M34" s="82" t="str">
        <f>VLOOKUP(A34,'PAI 2025 GPS rempl2)'!$A$4:$V$504,22,0)</f>
        <v>20-OFICINA DE TECNOLOGÍA E INFORMÁTICA</v>
      </c>
      <c r="N34" s="82"/>
      <c r="O34" s="82"/>
      <c r="P34" s="82"/>
      <c r="Q34" s="82"/>
      <c r="S34" s="81" t="s">
        <v>542</v>
      </c>
      <c r="T34" s="81" t="str">
        <f>VLOOKUP(A34,'PAI 2025 GPS rempl2)'!$A$3:$E$505,4,0)</f>
        <v>Actividad propia</v>
      </c>
      <c r="U34" s="82" t="s">
        <v>1555</v>
      </c>
      <c r="V34" s="31">
        <f>VLOOKUP(S34,'PAI 2025 GPS rempl2)'!$E$4:$P$504,12,0)</f>
        <v>60</v>
      </c>
      <c r="W34" s="148"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 spans="1:23" x14ac:dyDescent="0.25">
      <c r="A35" s="81" t="s">
        <v>543</v>
      </c>
      <c r="B35" s="81" t="str">
        <f>VLOOKUP(A35,'PAI 2025 GPS rempl2)'!$A$3:$E$505,4,0)</f>
        <v>Producto</v>
      </c>
      <c r="C35" s="82" t="s">
        <v>1555</v>
      </c>
      <c r="D35" s="82" t="s">
        <v>1554</v>
      </c>
      <c r="E35" s="82" t="s">
        <v>528</v>
      </c>
      <c r="F35" s="82" t="s">
        <v>11</v>
      </c>
      <c r="G35" s="82" t="str">
        <f>VLOOKUP(A35,'PAI 2025 GPS rempl2)'!$E$4:$L$504,8,0)</f>
        <v>C-3599-0200-0006-53105d</v>
      </c>
      <c r="H35" s="82" t="str">
        <f>VLOOKUP(A35,'PAI 2025 GPS rempl2)'!$A$4:$V$504,15,0)</f>
        <v>Plan estratégico de tecnologías de información, ejecutado (Informes de seguimiento y avance trimestrales con soportes documentales del cumplimiento)</v>
      </c>
      <c r="I35" s="82">
        <f>VLOOKUP(A35,'PAI 2025 GPS rempl2)'!$A$4:$V$504,17,0)</f>
        <v>100</v>
      </c>
      <c r="J35" s="82" t="str">
        <f>VLOOKUP(A35,'PAI 2025 GPS rempl2)'!$A$4:$V$504,18,0)</f>
        <v>Porcentual</v>
      </c>
      <c r="K35" s="169">
        <f>VLOOKUP(A35,'PAI 2025 GPS rempl2)'!$A$4:$V$504,20,0)</f>
        <v>45670</v>
      </c>
      <c r="L35" s="169">
        <f>VLOOKUP(A35,'PAI 2025 GPS rempl2)'!$A$4:$V$504,21,0)</f>
        <v>46003</v>
      </c>
      <c r="M35" s="82" t="str">
        <f>VLOOKUP(A35,'PAI 2025 GPS rempl2)'!$A$4:$V$504,22,0)</f>
        <v>20-OFICINA DE TECNOLOGÍA E INFORMÁTICA</v>
      </c>
      <c r="N35" s="82" t="s">
        <v>1429</v>
      </c>
      <c r="O35" s="82" t="s">
        <v>1430</v>
      </c>
      <c r="P35" s="82" t="s">
        <v>1574</v>
      </c>
      <c r="Q35" s="82" t="s">
        <v>1526</v>
      </c>
      <c r="S35" s="81" t="s">
        <v>543</v>
      </c>
      <c r="T35" s="81" t="str">
        <f>VLOOKUP(A35,'PAI 2025 GPS rempl2)'!$A$3:$E$505,4,0)</f>
        <v>Producto</v>
      </c>
      <c r="U35" s="82" t="s">
        <v>1555</v>
      </c>
      <c r="V35" s="31">
        <f>VLOOKUP(S35,'PAI 2025 GPS rempl2)'!$E$4:$P$504,12,0)</f>
        <v>20</v>
      </c>
      <c r="W35" s="146">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81" t="s">
        <v>545</v>
      </c>
      <c r="B36" s="81" t="str">
        <f>VLOOKUP(A36,'PAI 2025 GPS rempl2)'!$A$3:$E$505,4,0)</f>
        <v>Actividad propia</v>
      </c>
      <c r="C36" s="82" t="s">
        <v>1555</v>
      </c>
      <c r="D36" s="82" t="s">
        <v>1554</v>
      </c>
      <c r="E36" s="82" t="s">
        <v>528</v>
      </c>
      <c r="F36" s="82"/>
      <c r="G36" s="82" t="str">
        <f>VLOOKUP(A36,'PAI 2025 GPS rempl2)'!$E$4:$L$504,8,0)</f>
        <v>N/A</v>
      </c>
      <c r="H36" s="82" t="str">
        <f>VLOOKUP(A36,'PAI 2025 GPS rempl2)'!$A$4:$V$504,15,0)</f>
        <v>Formular plan estratégico de tecnologías de información PETI incluyendo hoja de ruta para la vigencia   (Hoja de ruta del PETI actualizada/ único entregable)</v>
      </c>
      <c r="I36" s="82">
        <f>VLOOKUP(A36,'PAI 2025 GPS rempl2)'!$A$4:$V$504,17,0)</f>
        <v>1</v>
      </c>
      <c r="J36" s="82" t="str">
        <f>VLOOKUP(A36,'PAI 2025 GPS rempl2)'!$A$4:$V$504,18,0)</f>
        <v>Númerica</v>
      </c>
      <c r="K36" s="169">
        <f>VLOOKUP(A36,'PAI 2025 GPS rempl2)'!$A$4:$V$504,20,0)</f>
        <v>45670</v>
      </c>
      <c r="L36" s="169">
        <f>VLOOKUP(A36,'PAI 2025 GPS rempl2)'!$A$4:$V$504,21,0)</f>
        <v>45688</v>
      </c>
      <c r="M36" s="82" t="str">
        <f>VLOOKUP(A36,'PAI 2025 GPS rempl2)'!$A$4:$V$504,22,0)</f>
        <v>20-OFICINA DE TECNOLOGÍA E INFORMÁTICA</v>
      </c>
      <c r="N36" s="82"/>
      <c r="O36" s="82"/>
      <c r="P36" s="82"/>
      <c r="Q36" s="82"/>
      <c r="S36" s="81" t="s">
        <v>545</v>
      </c>
      <c r="T36" s="81" t="str">
        <f>VLOOKUP(A36,'PAI 2025 GPS rempl2)'!$A$3:$E$505,4,0)</f>
        <v>Actividad propia</v>
      </c>
      <c r="U36" s="82" t="s">
        <v>1555</v>
      </c>
      <c r="V36" s="31">
        <f>VLOOKUP(S36,'PAI 2025 GPS rempl2)'!$E$4:$P$504,12,0)</f>
        <v>20</v>
      </c>
      <c r="W36" s="148"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 spans="1:23" x14ac:dyDescent="0.25">
      <c r="A37" s="81" t="s">
        <v>546</v>
      </c>
      <c r="B37" s="81" t="str">
        <f>VLOOKUP(A37,'PAI 2025 GPS rempl2)'!$A$3:$E$505,4,0)</f>
        <v>Actividad propia</v>
      </c>
      <c r="C37" s="82" t="s">
        <v>1555</v>
      </c>
      <c r="D37" s="82" t="s">
        <v>1554</v>
      </c>
      <c r="E37" s="82" t="s">
        <v>528</v>
      </c>
      <c r="F37" s="82"/>
      <c r="G37" s="82" t="str">
        <f>VLOOKUP(A37,'PAI 2025 GPS rempl2)'!$E$4:$L$504,8,0)</f>
        <v>N/A</v>
      </c>
      <c r="H37" s="82" t="str">
        <f>VLOOKUP(A37,'PAI 2025 GPS rempl2)'!$A$4:$V$504,15,0)</f>
        <v>Realizar seguimiento trimestral a la ejecución del PETI. (Informes de seguimiento y avance trimestrales con soportes documentales del cumplimiento con corte  marzo, junio, septiembre, diciembre)</v>
      </c>
      <c r="I37" s="82">
        <f>VLOOKUP(A37,'PAI 2025 GPS rempl2)'!$A$4:$V$504,17,0)</f>
        <v>100</v>
      </c>
      <c r="J37" s="82" t="str">
        <f>VLOOKUP(A37,'PAI 2025 GPS rempl2)'!$A$4:$V$504,18,0)</f>
        <v>Porcentual</v>
      </c>
      <c r="K37" s="169">
        <f>VLOOKUP(A37,'PAI 2025 GPS rempl2)'!$A$4:$V$504,20,0)</f>
        <v>45691</v>
      </c>
      <c r="L37" s="169">
        <f>VLOOKUP(A37,'PAI 2025 GPS rempl2)'!$A$4:$V$504,21,0)</f>
        <v>46003</v>
      </c>
      <c r="M37" s="82" t="str">
        <f>VLOOKUP(A37,'PAI 2025 GPS rempl2)'!$A$4:$V$504,22,0)</f>
        <v>20-OFICINA DE TECNOLOGÍA E INFORMÁTICA</v>
      </c>
      <c r="N37" s="82"/>
      <c r="O37" s="82"/>
      <c r="P37" s="82"/>
      <c r="Q37" s="82"/>
      <c r="S37" s="81" t="s">
        <v>546</v>
      </c>
      <c r="T37" s="81" t="str">
        <f>VLOOKUP(A37,'PAI 2025 GPS rempl2)'!$A$3:$E$505,4,0)</f>
        <v>Actividad propia</v>
      </c>
      <c r="U37" s="82" t="s">
        <v>1555</v>
      </c>
      <c r="V37" s="31">
        <f>VLOOKUP(S37,'PAI 2025 GPS rempl2)'!$E$4:$P$504,12,0)</f>
        <v>80</v>
      </c>
      <c r="W37" s="148"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 spans="1:23" x14ac:dyDescent="0.25">
      <c r="A38" s="81" t="s">
        <v>548</v>
      </c>
      <c r="B38" s="81" t="str">
        <f>VLOOKUP(A38,'PAI 2025 GPS rempl2)'!$A$3:$E$505,4,0)</f>
        <v>Producto</v>
      </c>
      <c r="C38" s="82" t="s">
        <v>1551</v>
      </c>
      <c r="D38" s="82" t="s">
        <v>1550</v>
      </c>
      <c r="E38" s="82" t="s">
        <v>482</v>
      </c>
      <c r="F38" s="82" t="s">
        <v>12</v>
      </c>
      <c r="G38" s="82" t="str">
        <f>VLOOKUP(A38,'PAI 2025 GPS rempl2)'!$E$4:$L$504,8,0)</f>
        <v>N/A</v>
      </c>
      <c r="H38" s="82" t="str">
        <f>VLOOKUP(A38,'PAI 2025 GPS rempl2)'!$A$4:$V$504,15,0)</f>
        <v>Estrategia de ingreso efectivo de nuevos funcionarios que conduzca a la garantía del bienestar integral implementada. (Informe final de la implementación de la estrategia)</v>
      </c>
      <c r="I38" s="82">
        <f>VLOOKUP(A38,'PAI 2025 GPS rempl2)'!$A$4:$V$504,17,0)</f>
        <v>100</v>
      </c>
      <c r="J38" s="82" t="str">
        <f>VLOOKUP(A38,'PAI 2025 GPS rempl2)'!$A$4:$V$504,18,0)</f>
        <v>Porcentual</v>
      </c>
      <c r="K38" s="169">
        <f>VLOOKUP(A38,'PAI 2025 GPS rempl2)'!$A$4:$V$504,20,0)</f>
        <v>45691</v>
      </c>
      <c r="L38" s="169">
        <f>VLOOKUP(A38,'PAI 2025 GPS rempl2)'!$A$4:$V$504,21,0)</f>
        <v>45989</v>
      </c>
      <c r="M38" s="82" t="str">
        <f>VLOOKUP(A38,'PAI 2025 GPS rempl2)'!$A$4:$V$504,22,0)</f>
        <v>117-GRUPO DE TRABAJO DE DESARROLLO DE TALENTO HUMANO</v>
      </c>
      <c r="N38" s="82" t="s">
        <v>1427</v>
      </c>
      <c r="O38" s="82" t="s">
        <v>1428</v>
      </c>
      <c r="P38" s="82">
        <v>0</v>
      </c>
      <c r="Q38" s="82" t="s">
        <v>1525</v>
      </c>
      <c r="S38" s="81" t="s">
        <v>548</v>
      </c>
      <c r="T38" s="81" t="str">
        <f>VLOOKUP(A38,'PAI 2025 GPS rempl2)'!$A$3:$E$505,4,0)</f>
        <v>Producto</v>
      </c>
      <c r="U38" s="82" t="s">
        <v>1551</v>
      </c>
      <c r="V38" s="31">
        <f>VLOOKUP(S38,'PAI 2025 GPS rempl2)'!$E$4:$P$504,12,0)</f>
        <v>15</v>
      </c>
      <c r="W38" s="31">
        <f>+(V38*100)/($V$3+$V$6+$V$9+$V$38+$V$43+$V$46+$V$49+$V$53+$V$57)</f>
        <v>7.5</v>
      </c>
    </row>
    <row r="39" spans="1:23" x14ac:dyDescent="0.25">
      <c r="A39" s="81" t="s">
        <v>550</v>
      </c>
      <c r="B39" s="81" t="str">
        <f>VLOOKUP(A39,'PAI 2025 GPS rempl2)'!$A$3:$E$505,4,0)</f>
        <v>Actividad propia</v>
      </c>
      <c r="C39" s="82" t="s">
        <v>1551</v>
      </c>
      <c r="D39" s="82" t="s">
        <v>1550</v>
      </c>
      <c r="E39" s="82" t="s">
        <v>482</v>
      </c>
      <c r="F39" s="82"/>
      <c r="G39" s="82" t="str">
        <f>VLOOKUP(A39,'PAI 2025 GPS rempl2)'!$E$4:$L$504,8,0)</f>
        <v>N/A</v>
      </c>
      <c r="H39" s="82"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rempl2)'!$A$4:$V$504,17,0)</f>
        <v>100</v>
      </c>
      <c r="J39" s="82" t="str">
        <f>VLOOKUP(A39,'PAI 2025 GPS rempl2)'!$A$4:$V$504,18,0)</f>
        <v>Porcentual</v>
      </c>
      <c r="K39" s="169">
        <f>VLOOKUP(A39,'PAI 2025 GPS rempl2)'!$A$4:$V$504,20,0)</f>
        <v>45691</v>
      </c>
      <c r="L39" s="169">
        <f>VLOOKUP(A39,'PAI 2025 GPS rempl2)'!$A$4:$V$504,21,0)</f>
        <v>45989</v>
      </c>
      <c r="M39" s="82" t="str">
        <f>VLOOKUP(A39,'PAI 2025 GPS rempl2)'!$A$4:$V$504,22,0)</f>
        <v>117-GRUPO DE TRABAJO DE DESARROLLO DE TALENTO HUMANO</v>
      </c>
      <c r="N39" s="82"/>
      <c r="O39" s="82"/>
      <c r="P39" s="82"/>
      <c r="Q39" s="82"/>
      <c r="S39" s="81" t="s">
        <v>550</v>
      </c>
      <c r="T39" s="81" t="str">
        <f>VLOOKUP(A39,'PAI 2025 GPS rempl2)'!$A$3:$E$505,4,0)</f>
        <v>Actividad propia</v>
      </c>
      <c r="U39" s="82" t="s">
        <v>1551</v>
      </c>
      <c r="V39" s="31">
        <f>VLOOKUP(S39,'PAI 2025 GPS rempl2)'!$E$4:$P$504,12,0)</f>
        <v>25</v>
      </c>
      <c r="W39" s="146">
        <f t="shared" ref="W39:W42" si="4">+(V39*100)/($V$4+$V$5+$V$7+$V$8+$V$10+$V$11+$V$12+$V$39+$V$40+$V$41+$V$42+$V$44+$V$45+$V$47+$V$48+$V$50+$V$51+$V$52+$V$54+$V$55+$V$56+$V$58+$V$59)</f>
        <v>2.7777777777777777</v>
      </c>
    </row>
    <row r="40" spans="1:23" x14ac:dyDescent="0.25">
      <c r="A40" s="81" t="s">
        <v>552</v>
      </c>
      <c r="B40" s="81" t="str">
        <f>VLOOKUP(A40,'PAI 2025 GPS rempl2)'!$A$3:$E$505,4,0)</f>
        <v>Actividad propia</v>
      </c>
      <c r="C40" s="82" t="s">
        <v>1551</v>
      </c>
      <c r="D40" s="82" t="s">
        <v>1550</v>
      </c>
      <c r="E40" s="82" t="s">
        <v>482</v>
      </c>
      <c r="F40" s="82"/>
      <c r="G40" s="82" t="str">
        <f>VLOOKUP(A40,'PAI 2025 GPS rempl2)'!$E$4:$L$504,8,0)</f>
        <v>N/A</v>
      </c>
      <c r="H40" s="82" t="str">
        <f>VLOOKUP(A40,'PAI 2025 GPS rempl2)'!$A$4:$V$504,15,0)</f>
        <v>Realizar un Taller de adaptación al cambio dirigido a los líderes de las área (Listado de asistencia del taller)</v>
      </c>
      <c r="I40" s="82">
        <f>VLOOKUP(A40,'PAI 2025 GPS rempl2)'!$A$4:$V$504,17,0)</f>
        <v>1</v>
      </c>
      <c r="J40" s="82" t="str">
        <f>VLOOKUP(A40,'PAI 2025 GPS rempl2)'!$A$4:$V$504,18,0)</f>
        <v>Númerica</v>
      </c>
      <c r="K40" s="169">
        <f>VLOOKUP(A40,'PAI 2025 GPS rempl2)'!$A$4:$V$504,20,0)</f>
        <v>45748</v>
      </c>
      <c r="L40" s="169">
        <f>VLOOKUP(A40,'PAI 2025 GPS rempl2)'!$A$4:$V$504,21,0)</f>
        <v>45777</v>
      </c>
      <c r="M40" s="82" t="str">
        <f>VLOOKUP(A40,'PAI 2025 GPS rempl2)'!$A$4:$V$504,22,0)</f>
        <v>117-GRUPO DE TRABAJO DE DESARROLLO DE TALENTO HUMANO</v>
      </c>
      <c r="N40" s="82"/>
      <c r="O40" s="82"/>
      <c r="P40" s="82"/>
      <c r="Q40" s="82"/>
      <c r="S40" s="81" t="s">
        <v>552</v>
      </c>
      <c r="T40" s="81" t="str">
        <f>VLOOKUP(A40,'PAI 2025 GPS rempl2)'!$A$3:$E$505,4,0)</f>
        <v>Actividad propia</v>
      </c>
      <c r="U40" s="82" t="s">
        <v>1551</v>
      </c>
      <c r="V40" s="31">
        <f>VLOOKUP(S40,'PAI 2025 GPS rempl2)'!$E$4:$P$504,12,0)</f>
        <v>25</v>
      </c>
      <c r="W40" s="146">
        <f t="shared" si="4"/>
        <v>2.7777777777777777</v>
      </c>
    </row>
    <row r="41" spans="1:23" x14ac:dyDescent="0.25">
      <c r="A41" s="81" t="s">
        <v>554</v>
      </c>
      <c r="B41" s="81" t="str">
        <f>VLOOKUP(A41,'PAI 2025 GPS rempl2)'!$A$3:$E$505,4,0)</f>
        <v>Actividad propia</v>
      </c>
      <c r="C41" s="82" t="s">
        <v>1551</v>
      </c>
      <c r="D41" s="82" t="s">
        <v>1550</v>
      </c>
      <c r="E41" s="82" t="s">
        <v>482</v>
      </c>
      <c r="F41" s="82"/>
      <c r="G41" s="82" t="str">
        <f>VLOOKUP(A41,'PAI 2025 GPS rempl2)'!$E$4:$L$504,8,0)</f>
        <v>N/A</v>
      </c>
      <c r="H41" s="82"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rempl2)'!$A$4:$V$504,17,0)</f>
        <v>1</v>
      </c>
      <c r="J41" s="82" t="str">
        <f>VLOOKUP(A41,'PAI 2025 GPS rempl2)'!$A$4:$V$504,18,0)</f>
        <v>Númerica</v>
      </c>
      <c r="K41" s="169">
        <f>VLOOKUP(A41,'PAI 2025 GPS rempl2)'!$A$4:$V$504,20,0)</f>
        <v>45811</v>
      </c>
      <c r="L41" s="169">
        <f>VLOOKUP(A41,'PAI 2025 GPS rempl2)'!$A$4:$V$504,21,0)</f>
        <v>45839</v>
      </c>
      <c r="M41" s="82" t="str">
        <f>VLOOKUP(A41,'PAI 2025 GPS rempl2)'!$A$4:$V$504,22,0)</f>
        <v>117-GRUPO DE TRABAJO DE DESARROLLO DE TALENTO HUMANO</v>
      </c>
      <c r="N41" s="82"/>
      <c r="O41" s="82"/>
      <c r="P41" s="82"/>
      <c r="Q41" s="82"/>
      <c r="S41" s="81" t="s">
        <v>554</v>
      </c>
      <c r="T41" s="81" t="str">
        <f>VLOOKUP(A41,'PAI 2025 GPS rempl2)'!$A$3:$E$505,4,0)</f>
        <v>Actividad propia</v>
      </c>
      <c r="U41" s="82" t="s">
        <v>1551</v>
      </c>
      <c r="V41" s="31">
        <f>VLOOKUP(S41,'PAI 2025 GPS rempl2)'!$E$4:$P$504,12,0)</f>
        <v>25</v>
      </c>
      <c r="W41" s="146">
        <f t="shared" si="4"/>
        <v>2.7777777777777777</v>
      </c>
    </row>
    <row r="42" spans="1:23" x14ac:dyDescent="0.25">
      <c r="A42" s="81" t="s">
        <v>556</v>
      </c>
      <c r="B42" s="81" t="str">
        <f>VLOOKUP(A42,'PAI 2025 GPS rempl2)'!$A$3:$E$505,4,0)</f>
        <v>Actividad propia</v>
      </c>
      <c r="C42" s="82" t="s">
        <v>1551</v>
      </c>
      <c r="D42" s="82" t="s">
        <v>1550</v>
      </c>
      <c r="E42" s="82" t="s">
        <v>482</v>
      </c>
      <c r="F42" s="82"/>
      <c r="G42" s="82" t="str">
        <f>VLOOKUP(A42,'PAI 2025 GPS rempl2)'!$E$4:$L$504,8,0)</f>
        <v>N/A</v>
      </c>
      <c r="H42" s="82" t="str">
        <f>VLOOKUP(A42,'PAI 2025 GPS rempl2)'!$A$4:$V$504,15,0)</f>
        <v>Realizar campañas "escuchando tus emociones" (Informe con estadísticas de las personas que participaron de la campaña)</v>
      </c>
      <c r="I42" s="82">
        <f>VLOOKUP(A42,'PAI 2025 GPS rempl2)'!$A$4:$V$504,17,0)</f>
        <v>6</v>
      </c>
      <c r="J42" s="82" t="str">
        <f>VLOOKUP(A42,'PAI 2025 GPS rempl2)'!$A$4:$V$504,18,0)</f>
        <v>Númerica</v>
      </c>
      <c r="K42" s="169">
        <f>VLOOKUP(A42,'PAI 2025 GPS rempl2)'!$A$4:$V$504,20,0)</f>
        <v>45811</v>
      </c>
      <c r="L42" s="169">
        <f>VLOOKUP(A42,'PAI 2025 GPS rempl2)'!$A$4:$V$504,21,0)</f>
        <v>45989</v>
      </c>
      <c r="M42" s="82" t="str">
        <f>VLOOKUP(A42,'PAI 2025 GPS rempl2)'!$A$4:$V$504,22,0)</f>
        <v>117-GRUPO DE TRABAJO DE DESARROLLO DE TALENTO HUMANO</v>
      </c>
      <c r="N42" s="82"/>
      <c r="O42" s="82"/>
      <c r="P42" s="82"/>
      <c r="Q42" s="82"/>
      <c r="S42" s="81" t="s">
        <v>556</v>
      </c>
      <c r="T42" s="81" t="str">
        <f>VLOOKUP(A42,'PAI 2025 GPS rempl2)'!$A$3:$E$505,4,0)</f>
        <v>Actividad propia</v>
      </c>
      <c r="U42" s="82" t="s">
        <v>1551</v>
      </c>
      <c r="V42" s="31">
        <f>VLOOKUP(S42,'PAI 2025 GPS rempl2)'!$E$4:$P$504,12,0)</f>
        <v>25</v>
      </c>
      <c r="W42" s="146">
        <f t="shared" si="4"/>
        <v>2.7777777777777777</v>
      </c>
    </row>
    <row r="43" spans="1:23" x14ac:dyDescent="0.25">
      <c r="A43" s="81" t="s">
        <v>558</v>
      </c>
      <c r="B43" s="81" t="str">
        <f>VLOOKUP(A43,'PAI 2025 GPS rempl2)'!$A$3:$E$505,4,0)</f>
        <v>Producto</v>
      </c>
      <c r="C43" s="82" t="s">
        <v>1551</v>
      </c>
      <c r="D43" s="82" t="s">
        <v>1550</v>
      </c>
      <c r="E43" s="82" t="s">
        <v>482</v>
      </c>
      <c r="F43" s="82" t="s">
        <v>61</v>
      </c>
      <c r="G43" s="82" t="str">
        <f>VLOOKUP(A43,'PAI 2025 GPS rempl2)'!$E$4:$L$504,8,0)</f>
        <v>N/A</v>
      </c>
      <c r="H43" s="82" t="str">
        <f>VLOOKUP(A43,'PAI 2025 GPS rempl2)'!$A$4:$V$504,15,0)</f>
        <v>Documento del Plan Estratégico de Talento Humano, elaborado y publicado  (Plan elaborado y captura de pantalla de la publicación en página web de la SIC e Intrasic)</v>
      </c>
      <c r="I43" s="82">
        <f>VLOOKUP(A43,'PAI 2025 GPS rempl2)'!$A$4:$V$504,17,0)</f>
        <v>1</v>
      </c>
      <c r="J43" s="82" t="str">
        <f>VLOOKUP(A43,'PAI 2025 GPS rempl2)'!$A$4:$V$504,18,0)</f>
        <v>Númerica</v>
      </c>
      <c r="K43" s="169">
        <f>VLOOKUP(A43,'PAI 2025 GPS rempl2)'!$A$4:$V$504,20,0)</f>
        <v>45677</v>
      </c>
      <c r="L43" s="169">
        <f>VLOOKUP(A43,'PAI 2025 GPS rempl2)'!$A$4:$V$504,21,0)</f>
        <v>45716</v>
      </c>
      <c r="M43" s="82" t="str">
        <f>VLOOKUP(A43,'PAI 2025 GPS rempl2)'!$A$4:$V$504,22,0)</f>
        <v>117-GRUPO DE TRABAJO DE DESARROLLO DE TALENTO HUMANO</v>
      </c>
      <c r="N43" s="82" t="s">
        <v>1769</v>
      </c>
      <c r="O43" s="82" t="s">
        <v>1426</v>
      </c>
      <c r="P43" s="82" t="s">
        <v>1577</v>
      </c>
      <c r="Q43" s="82" t="s">
        <v>1525</v>
      </c>
      <c r="S43" s="81" t="s">
        <v>558</v>
      </c>
      <c r="T43" s="81" t="str">
        <f>VLOOKUP(A43,'PAI 2025 GPS rempl2)'!$A$3:$E$505,4,0)</f>
        <v>Producto</v>
      </c>
      <c r="U43" s="82" t="s">
        <v>1551</v>
      </c>
      <c r="V43" s="31">
        <f>VLOOKUP(S43,'PAI 2025 GPS rempl2)'!$E$4:$P$504,12,0)</f>
        <v>17</v>
      </c>
      <c r="W43" s="31">
        <f>+(V43*100)/($V$3+$V$6+$V$9+$V$38+$V$43+$V$46+$V$49+$V$53+$V$57)</f>
        <v>8.5</v>
      </c>
    </row>
    <row r="44" spans="1:23" x14ac:dyDescent="0.25">
      <c r="A44" s="81" t="s">
        <v>560</v>
      </c>
      <c r="B44" s="81" t="str">
        <f>VLOOKUP(A44,'PAI 2025 GPS rempl2)'!$A$3:$E$505,4,0)</f>
        <v>Actividad propia</v>
      </c>
      <c r="C44" s="82" t="s">
        <v>1551</v>
      </c>
      <c r="D44" s="82" t="s">
        <v>1550</v>
      </c>
      <c r="E44" s="82" t="s">
        <v>482</v>
      </c>
      <c r="F44" s="82"/>
      <c r="G44" s="82" t="str">
        <f>VLOOKUP(A44,'PAI 2025 GPS rempl2)'!$E$4:$L$504,8,0)</f>
        <v>N/A</v>
      </c>
      <c r="H44" s="82" t="str">
        <f>VLOOKUP(A44,'PAI 2025 GPS rempl2)'!$A$4:$V$504,15,0)</f>
        <v>Elaborar el documento del Plan Estratégico de Talento Humano (Documento del plan/único entregable)</v>
      </c>
      <c r="I44" s="82">
        <f>VLOOKUP(A44,'PAI 2025 GPS rempl2)'!$A$4:$V$504,17,0)</f>
        <v>1</v>
      </c>
      <c r="J44" s="82" t="str">
        <f>VLOOKUP(A44,'PAI 2025 GPS rempl2)'!$A$4:$V$504,18,0)</f>
        <v>Númerica</v>
      </c>
      <c r="K44" s="169">
        <f>VLOOKUP(A44,'PAI 2025 GPS rempl2)'!$A$4:$V$504,20,0)</f>
        <v>45677</v>
      </c>
      <c r="L44" s="169">
        <f>VLOOKUP(A44,'PAI 2025 GPS rempl2)'!$A$4:$V$504,21,0)</f>
        <v>45688</v>
      </c>
      <c r="M44" s="82" t="str">
        <f>VLOOKUP(A44,'PAI 2025 GPS rempl2)'!$A$4:$V$504,22,0)</f>
        <v>117-GRUPO DE TRABAJO DE DESARROLLO DE TALENTO HUMANO</v>
      </c>
      <c r="N44" s="82"/>
      <c r="O44" s="82"/>
      <c r="P44" s="82"/>
      <c r="Q44" s="82"/>
      <c r="S44" s="81" t="s">
        <v>560</v>
      </c>
      <c r="T44" s="81" t="str">
        <f>VLOOKUP(A44,'PAI 2025 GPS rempl2)'!$A$3:$E$505,4,0)</f>
        <v>Actividad propia</v>
      </c>
      <c r="U44" s="82" t="s">
        <v>1551</v>
      </c>
      <c r="V44" s="31">
        <f>VLOOKUP(S44,'PAI 2025 GPS rempl2)'!$E$4:$P$504,12,0)</f>
        <v>60</v>
      </c>
      <c r="W44" s="146">
        <f t="shared" ref="W44:W45" si="5">+(V44*100)/($V$4+$V$5+$V$7+$V$8+$V$10+$V$11+$V$12+$V$39+$V$40+$V$41+$V$42+$V$44+$V$45+$V$47+$V$48+$V$50+$V$51+$V$52+$V$54+$V$55+$V$56+$V$58+$V$59)</f>
        <v>6.666666666666667</v>
      </c>
    </row>
    <row r="45" spans="1:23" x14ac:dyDescent="0.25">
      <c r="A45" s="81" t="s">
        <v>562</v>
      </c>
      <c r="B45" s="81" t="str">
        <f>VLOOKUP(A45,'PAI 2025 GPS rempl2)'!$A$3:$E$505,4,0)</f>
        <v>Actividad propia</v>
      </c>
      <c r="C45" s="82" t="s">
        <v>1551</v>
      </c>
      <c r="D45" s="82" t="s">
        <v>1550</v>
      </c>
      <c r="E45" s="82" t="s">
        <v>482</v>
      </c>
      <c r="F45" s="82"/>
      <c r="G45" s="82" t="str">
        <f>VLOOKUP(A45,'PAI 2025 GPS rempl2)'!$E$4:$L$504,8,0)</f>
        <v>N/A</v>
      </c>
      <c r="H45" s="82" t="str">
        <f>VLOOKUP(A45,'PAI 2025 GPS rempl2)'!$A$4:$V$504,15,0)</f>
        <v>Publicar el Plan Estratégico de Talento Humano  (Captura de pantalla de la publicación en página web de la SIC e Intrasic)</v>
      </c>
      <c r="I45" s="82">
        <f>VLOOKUP(A45,'PAI 2025 GPS rempl2)'!$A$4:$V$504,17,0)</f>
        <v>1</v>
      </c>
      <c r="J45" s="82" t="str">
        <f>VLOOKUP(A45,'PAI 2025 GPS rempl2)'!$A$4:$V$504,18,0)</f>
        <v>Númerica</v>
      </c>
      <c r="K45" s="169">
        <f>VLOOKUP(A45,'PAI 2025 GPS rempl2)'!$A$4:$V$504,20,0)</f>
        <v>45691</v>
      </c>
      <c r="L45" s="169">
        <f>VLOOKUP(A45,'PAI 2025 GPS rempl2)'!$A$4:$V$504,21,0)</f>
        <v>45716</v>
      </c>
      <c r="M45" s="82" t="str">
        <f>VLOOKUP(A45,'PAI 2025 GPS rempl2)'!$A$4:$V$504,22,0)</f>
        <v>117-GRUPO DE TRABAJO DE DESARROLLO DE TALENTO HUMANO</v>
      </c>
      <c r="N45" s="82"/>
      <c r="O45" s="82"/>
      <c r="P45" s="82"/>
      <c r="Q45" s="82"/>
      <c r="S45" s="81" t="s">
        <v>562</v>
      </c>
      <c r="T45" s="81" t="str">
        <f>VLOOKUP(A45,'PAI 2025 GPS rempl2)'!$A$3:$E$505,4,0)</f>
        <v>Actividad propia</v>
      </c>
      <c r="U45" s="82" t="s">
        <v>1551</v>
      </c>
      <c r="V45" s="31">
        <f>VLOOKUP(S45,'PAI 2025 GPS rempl2)'!$E$4:$P$504,12,0)</f>
        <v>40</v>
      </c>
      <c r="W45" s="146">
        <f t="shared" si="5"/>
        <v>4.4444444444444446</v>
      </c>
    </row>
    <row r="46" spans="1:23" x14ac:dyDescent="0.25">
      <c r="A46" s="81" t="s">
        <v>564</v>
      </c>
      <c r="B46" s="81" t="str">
        <f>VLOOKUP(A46,'PAI 2025 GPS rempl2)'!$A$3:$E$505,4,0)</f>
        <v>Producto</v>
      </c>
      <c r="C46" s="82" t="s">
        <v>1551</v>
      </c>
      <c r="D46" s="82" t="s">
        <v>1550</v>
      </c>
      <c r="E46" s="82" t="s">
        <v>482</v>
      </c>
      <c r="F46" s="82" t="s">
        <v>61</v>
      </c>
      <c r="G46" s="82" t="str">
        <f>VLOOKUP(A46,'PAI 2025 GPS rempl2)'!$E$4:$L$504,8,0)</f>
        <v>N/A</v>
      </c>
      <c r="H46" s="82" t="str">
        <f>VLOOKUP(A46,'PAI 2025 GPS rempl2)'!$A$4:$V$504,15,0)</f>
        <v>Objetivo de mejora Empresas Familiarmente responsables efr, cumplidos (Informe consolidado de cumplimiento de objetivos de mejora, único entregable)</v>
      </c>
      <c r="I46" s="82">
        <f>VLOOKUP(A46,'PAI 2025 GPS rempl2)'!$A$4:$V$504,17,0)</f>
        <v>1</v>
      </c>
      <c r="J46" s="82" t="str">
        <f>VLOOKUP(A46,'PAI 2025 GPS rempl2)'!$A$4:$V$504,18,0)</f>
        <v>Númerica</v>
      </c>
      <c r="K46" s="169">
        <f>VLOOKUP(A46,'PAI 2025 GPS rempl2)'!$A$4:$V$504,20,0)</f>
        <v>45677</v>
      </c>
      <c r="L46" s="169">
        <f>VLOOKUP(A46,'PAI 2025 GPS rempl2)'!$A$4:$V$504,21,0)</f>
        <v>46013</v>
      </c>
      <c r="M46" s="82" t="str">
        <f>VLOOKUP(A46,'PAI 2025 GPS rempl2)'!$A$4:$V$504,22,0)</f>
        <v>117-GRUPO DE TRABAJO DE DESARROLLO DE TALENTO HUMANO</v>
      </c>
      <c r="N46" s="82" t="s">
        <v>1769</v>
      </c>
      <c r="O46" s="82" t="s">
        <v>1426</v>
      </c>
      <c r="P46" s="82">
        <v>0</v>
      </c>
      <c r="Q46" s="82" t="s">
        <v>1525</v>
      </c>
      <c r="S46" s="81" t="s">
        <v>564</v>
      </c>
      <c r="T46" s="81" t="str">
        <f>VLOOKUP(A46,'PAI 2025 GPS rempl2)'!$A$3:$E$505,4,0)</f>
        <v>Producto</v>
      </c>
      <c r="U46" s="82" t="s">
        <v>1551</v>
      </c>
      <c r="V46" s="31">
        <f>VLOOKUP(S46,'PAI 2025 GPS rempl2)'!$E$4:$P$504,12,0)</f>
        <v>17</v>
      </c>
      <c r="W46" s="31">
        <f>+(V46*100)/($V$3+$V$6+$V$9+$V$38+$V$43+$V$46+$V$49+$V$53+$V$57)</f>
        <v>8.5</v>
      </c>
    </row>
    <row r="47" spans="1:23" x14ac:dyDescent="0.25">
      <c r="A47" s="81" t="s">
        <v>566</v>
      </c>
      <c r="B47" s="81" t="str">
        <f>VLOOKUP(A47,'PAI 2025 GPS rempl2)'!$A$3:$E$505,4,0)</f>
        <v>Actividad propia</v>
      </c>
      <c r="C47" s="82" t="s">
        <v>1551</v>
      </c>
      <c r="D47" s="82" t="s">
        <v>1550</v>
      </c>
      <c r="E47" s="82" t="s">
        <v>482</v>
      </c>
      <c r="F47" s="82"/>
      <c r="G47" s="82" t="str">
        <f>VLOOKUP(A47,'PAI 2025 GPS rempl2)'!$E$4:$L$504,8,0)</f>
        <v>N/A</v>
      </c>
      <c r="H47" s="82" t="str">
        <f>VLOOKUP(A47,'PAI 2025 GPS rempl2)'!$A$4:$V$504,15,0)</f>
        <v>Establecer plan de trabajo con acciones, fechas y responsables, para el cumplimiento de los objetivos de mejora efr   (Plan de trabajo / único entregable)</v>
      </c>
      <c r="I47" s="82">
        <f>VLOOKUP(A47,'PAI 2025 GPS rempl2)'!$A$4:$V$504,17,0)</f>
        <v>1</v>
      </c>
      <c r="J47" s="82" t="str">
        <f>VLOOKUP(A47,'PAI 2025 GPS rempl2)'!$A$4:$V$504,18,0)</f>
        <v>Númerica</v>
      </c>
      <c r="K47" s="169">
        <f>VLOOKUP(A47,'PAI 2025 GPS rempl2)'!$A$4:$V$504,20,0)</f>
        <v>45677</v>
      </c>
      <c r="L47" s="169">
        <f>VLOOKUP(A47,'PAI 2025 GPS rempl2)'!$A$4:$V$504,21,0)</f>
        <v>45688</v>
      </c>
      <c r="M47" s="82" t="str">
        <f>VLOOKUP(A47,'PAI 2025 GPS rempl2)'!$A$4:$V$504,22,0)</f>
        <v>117-GRUPO DE TRABAJO DE DESARROLLO DE TALENTO HUMANO</v>
      </c>
      <c r="N47" s="82"/>
      <c r="O47" s="82"/>
      <c r="P47" s="82"/>
      <c r="Q47" s="82"/>
      <c r="S47" s="81" t="s">
        <v>566</v>
      </c>
      <c r="T47" s="81" t="str">
        <f>VLOOKUP(A47,'PAI 2025 GPS rempl2)'!$A$3:$E$505,4,0)</f>
        <v>Actividad propia</v>
      </c>
      <c r="U47" s="82" t="s">
        <v>1551</v>
      </c>
      <c r="V47" s="31">
        <f>VLOOKUP(S47,'PAI 2025 GPS rempl2)'!$E$4:$P$504,12,0)</f>
        <v>80</v>
      </c>
      <c r="W47" s="146">
        <f t="shared" ref="W47:W48" si="6">+(V47*100)/($V$4+$V$5+$V$7+$V$8+$V$10+$V$11+$V$12+$V$39+$V$40+$V$41+$V$42+$V$44+$V$45+$V$47+$V$48+$V$50+$V$51+$V$52+$V$54+$V$55+$V$56+$V$58+$V$59)</f>
        <v>8.8888888888888893</v>
      </c>
    </row>
    <row r="48" spans="1:23" x14ac:dyDescent="0.25">
      <c r="A48" s="81" t="s">
        <v>567</v>
      </c>
      <c r="B48" s="81" t="str">
        <f>VLOOKUP(A48,'PAI 2025 GPS rempl2)'!$A$3:$E$505,4,0)</f>
        <v>Actividad propia</v>
      </c>
      <c r="C48" s="82" t="s">
        <v>1551</v>
      </c>
      <c r="D48" s="82" t="s">
        <v>1550</v>
      </c>
      <c r="E48" s="82" t="s">
        <v>482</v>
      </c>
      <c r="F48" s="82"/>
      <c r="G48" s="82" t="str">
        <f>VLOOKUP(A48,'PAI 2025 GPS rempl2)'!$E$4:$L$504,8,0)</f>
        <v>N/A</v>
      </c>
      <c r="H48" s="82" t="str">
        <f>VLOOKUP(A48,'PAI 2025 GPS rempl2)'!$A$4:$V$504,15,0)</f>
        <v>Ejecutar el plan de trabajo para el cumplimiento de los objetivos de mejora efr  (Informes trimestrales (4) de seguimiento y soportes documentales de cumplimiento)</v>
      </c>
      <c r="I48" s="82">
        <f>VLOOKUP(A48,'PAI 2025 GPS rempl2)'!$A$4:$V$504,17,0)</f>
        <v>100</v>
      </c>
      <c r="J48" s="82" t="str">
        <f>VLOOKUP(A48,'PAI 2025 GPS rempl2)'!$A$4:$V$504,18,0)</f>
        <v>Porcentual</v>
      </c>
      <c r="K48" s="169">
        <f>VLOOKUP(A48,'PAI 2025 GPS rempl2)'!$A$4:$V$504,20,0)</f>
        <v>45691</v>
      </c>
      <c r="L48" s="169">
        <f>VLOOKUP(A48,'PAI 2025 GPS rempl2)'!$A$4:$V$504,21,0)</f>
        <v>46013</v>
      </c>
      <c r="M48" s="82" t="str">
        <f>VLOOKUP(A48,'PAI 2025 GPS rempl2)'!$A$4:$V$504,22,0)</f>
        <v>117-GRUPO DE TRABAJO DE DESARROLLO DE TALENTO HUMANO</v>
      </c>
      <c r="N48" s="82"/>
      <c r="O48" s="82"/>
      <c r="P48" s="82"/>
      <c r="Q48" s="82"/>
      <c r="S48" s="81" t="s">
        <v>567</v>
      </c>
      <c r="T48" s="81" t="str">
        <f>VLOOKUP(A48,'PAI 2025 GPS rempl2)'!$A$3:$E$505,4,0)</f>
        <v>Actividad propia</v>
      </c>
      <c r="U48" s="82" t="s">
        <v>1551</v>
      </c>
      <c r="V48" s="31">
        <f>VLOOKUP(S48,'PAI 2025 GPS rempl2)'!$E$4:$P$504,12,0)</f>
        <v>20</v>
      </c>
      <c r="W48" s="146">
        <f t="shared" si="6"/>
        <v>2.2222222222222223</v>
      </c>
    </row>
    <row r="49" spans="1:23" x14ac:dyDescent="0.25">
      <c r="A49" s="81" t="s">
        <v>569</v>
      </c>
      <c r="B49" s="81" t="str">
        <f>VLOOKUP(A49,'PAI 2025 GPS rempl2)'!$A$3:$E$505,4,0)</f>
        <v>Producto</v>
      </c>
      <c r="C49" s="82" t="s">
        <v>1551</v>
      </c>
      <c r="D49" s="82" t="s">
        <v>1550</v>
      </c>
      <c r="E49" s="82" t="s">
        <v>482</v>
      </c>
      <c r="F49" s="82" t="s">
        <v>61</v>
      </c>
      <c r="G49" s="82" t="str">
        <f>VLOOKUP(A49,'PAI 2025 GPS rempl2)'!$E$4:$L$504,8,0)</f>
        <v>FUNCIONAMIENTO</v>
      </c>
      <c r="H49" s="82" t="str">
        <f>VLOOKUP(A49,'PAI 2025 GPS rempl2)'!$A$4:$V$504,15,0)</f>
        <v>Plan de Bienestar Social y Estímulos, elaborado y ejecutado (Informe semestral de la ejecución del plan / único entregable)</v>
      </c>
      <c r="I49" s="82">
        <f>VLOOKUP(A49,'PAI 2025 GPS rempl2)'!$A$4:$V$504,17,0)</f>
        <v>100</v>
      </c>
      <c r="J49" s="82" t="str">
        <f>VLOOKUP(A49,'PAI 2025 GPS rempl2)'!$A$4:$V$504,18,0)</f>
        <v>Porcentual</v>
      </c>
      <c r="K49" s="169">
        <f>VLOOKUP(A49,'PAI 2025 GPS rempl2)'!$A$4:$V$504,20,0)</f>
        <v>45670</v>
      </c>
      <c r="L49" s="169">
        <f>VLOOKUP(A49,'PAI 2025 GPS rempl2)'!$A$4:$V$504,21,0)</f>
        <v>46013</v>
      </c>
      <c r="M49" s="82" t="str">
        <f>VLOOKUP(A49,'PAI 2025 GPS rempl2)'!$A$4:$V$504,22,0)</f>
        <v>117-GRUPO DE TRABAJO DE DESARROLLO DE TALENTO HUMANO</v>
      </c>
      <c r="N49" s="82" t="s">
        <v>1769</v>
      </c>
      <c r="O49" s="82" t="s">
        <v>1426</v>
      </c>
      <c r="P49" s="82" t="s">
        <v>1574</v>
      </c>
      <c r="Q49" s="82" t="s">
        <v>1525</v>
      </c>
      <c r="S49" s="81" t="s">
        <v>569</v>
      </c>
      <c r="T49" s="81" t="str">
        <f>VLOOKUP(A49,'PAI 2025 GPS rempl2)'!$A$3:$E$505,4,0)</f>
        <v>Producto</v>
      </c>
      <c r="U49" s="82" t="s">
        <v>1551</v>
      </c>
      <c r="V49" s="31">
        <f>VLOOKUP(S49,'PAI 2025 GPS rempl2)'!$E$4:$P$504,12,0)</f>
        <v>17</v>
      </c>
      <c r="W49" s="31">
        <f>+(V49*100)/($V$3+$V$6+$V$9+$V$38+$V$43+$V$46+$V$49+$V$53+$V$57)</f>
        <v>8.5</v>
      </c>
    </row>
    <row r="50" spans="1:23" x14ac:dyDescent="0.25">
      <c r="A50" s="81" t="s">
        <v>571</v>
      </c>
      <c r="B50" s="81" t="str">
        <f>VLOOKUP(A50,'PAI 2025 GPS rempl2)'!$A$3:$E$505,4,0)</f>
        <v>Actividad propia</v>
      </c>
      <c r="C50" s="82" t="s">
        <v>1551</v>
      </c>
      <c r="D50" s="82" t="s">
        <v>1550</v>
      </c>
      <c r="E50" s="82" t="s">
        <v>482</v>
      </c>
      <c r="F50" s="82"/>
      <c r="G50" s="82" t="str">
        <f>VLOOKUP(A50,'PAI 2025 GPS rempl2)'!$E$4:$L$504,8,0)</f>
        <v>N/A</v>
      </c>
      <c r="H50" s="82"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rempl2)'!$A$4:$V$504,17,0)</f>
        <v>1</v>
      </c>
      <c r="J50" s="82" t="str">
        <f>VLOOKUP(A50,'PAI 2025 GPS rempl2)'!$A$4:$V$504,18,0)</f>
        <v>Númerica</v>
      </c>
      <c r="K50" s="169">
        <f>VLOOKUP(A50,'PAI 2025 GPS rempl2)'!$A$4:$V$504,20,0)</f>
        <v>45670</v>
      </c>
      <c r="L50" s="169">
        <f>VLOOKUP(A50,'PAI 2025 GPS rempl2)'!$A$4:$V$504,21,0)</f>
        <v>45688</v>
      </c>
      <c r="M50" s="82" t="str">
        <f>VLOOKUP(A50,'PAI 2025 GPS rempl2)'!$A$4:$V$504,22,0)</f>
        <v>117-GRUPO DE TRABAJO DE DESARROLLO DE TALENTO HUMANO</v>
      </c>
      <c r="N50" s="82"/>
      <c r="O50" s="82"/>
      <c r="P50" s="82"/>
      <c r="Q50" s="82"/>
      <c r="S50" s="81" t="s">
        <v>571</v>
      </c>
      <c r="T50" s="81" t="str">
        <f>VLOOKUP(A50,'PAI 2025 GPS rempl2)'!$A$3:$E$505,4,0)</f>
        <v>Actividad propia</v>
      </c>
      <c r="U50" s="82" t="s">
        <v>1551</v>
      </c>
      <c r="V50" s="31">
        <f>VLOOKUP(S50,'PAI 2025 GPS rempl2)'!$E$4:$P$504,12,0)</f>
        <v>15</v>
      </c>
      <c r="W50" s="146">
        <f t="shared" ref="W50:W52" si="7">+(V50*100)/($V$4+$V$5+$V$7+$V$8+$V$10+$V$11+$V$12+$V$39+$V$40+$V$41+$V$42+$V$44+$V$45+$V$47+$V$48+$V$50+$V$51+$V$52+$V$54+$V$55+$V$56+$V$58+$V$59)</f>
        <v>1.6666666666666667</v>
      </c>
    </row>
    <row r="51" spans="1:23" x14ac:dyDescent="0.25">
      <c r="A51" s="81" t="s">
        <v>573</v>
      </c>
      <c r="B51" s="81" t="str">
        <f>VLOOKUP(A51,'PAI 2025 GPS rempl2)'!$A$3:$E$505,4,0)</f>
        <v>Actividad propia</v>
      </c>
      <c r="C51" s="82" t="s">
        <v>1551</v>
      </c>
      <c r="D51" s="82" t="s">
        <v>1550</v>
      </c>
      <c r="E51" s="82" t="s">
        <v>482</v>
      </c>
      <c r="F51" s="82"/>
      <c r="G51" s="82" t="str">
        <f>VLOOKUP(A51,'PAI 2025 GPS rempl2)'!$E$4:$L$504,8,0)</f>
        <v>N/A</v>
      </c>
      <c r="H51" s="82"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rempl2)'!$A$4:$V$504,17,0)</f>
        <v>1</v>
      </c>
      <c r="J51" s="82" t="str">
        <f>VLOOKUP(A51,'PAI 2025 GPS rempl2)'!$A$4:$V$504,18,0)</f>
        <v>Númerica</v>
      </c>
      <c r="K51" s="169">
        <f>VLOOKUP(A51,'PAI 2025 GPS rempl2)'!$A$4:$V$504,20,0)</f>
        <v>45670</v>
      </c>
      <c r="L51" s="169">
        <f>VLOOKUP(A51,'PAI 2025 GPS rempl2)'!$A$4:$V$504,21,0)</f>
        <v>45688</v>
      </c>
      <c r="M51" s="82" t="str">
        <f>VLOOKUP(A51,'PAI 2025 GPS rempl2)'!$A$4:$V$504,22,0)</f>
        <v>117-GRUPO DE TRABAJO DE DESARROLLO DE TALENTO HUMANO</v>
      </c>
      <c r="N51" s="82"/>
      <c r="O51" s="82"/>
      <c r="P51" s="82"/>
      <c r="Q51" s="82"/>
      <c r="S51" s="81" t="s">
        <v>573</v>
      </c>
      <c r="T51" s="81" t="str">
        <f>VLOOKUP(A51,'PAI 2025 GPS rempl2)'!$A$3:$E$505,4,0)</f>
        <v>Actividad propia</v>
      </c>
      <c r="U51" s="82" t="s">
        <v>1551</v>
      </c>
      <c r="V51" s="31">
        <f>VLOOKUP(S51,'PAI 2025 GPS rempl2)'!$E$4:$P$504,12,0)</f>
        <v>15</v>
      </c>
      <c r="W51" s="146">
        <f t="shared" si="7"/>
        <v>1.6666666666666667</v>
      </c>
    </row>
    <row r="52" spans="1:23" x14ac:dyDescent="0.25">
      <c r="A52" s="81" t="s">
        <v>575</v>
      </c>
      <c r="B52" s="81" t="str">
        <f>VLOOKUP(A52,'PAI 2025 GPS rempl2)'!$A$3:$E$505,4,0)</f>
        <v>Actividad propia</v>
      </c>
      <c r="C52" s="82" t="s">
        <v>1551</v>
      </c>
      <c r="D52" s="82" t="s">
        <v>1550</v>
      </c>
      <c r="E52" s="82" t="s">
        <v>482</v>
      </c>
      <c r="F52" s="82"/>
      <c r="G52" s="82" t="str">
        <f>VLOOKUP(A52,'PAI 2025 GPS rempl2)'!$E$4:$L$504,8,0)</f>
        <v>N/A</v>
      </c>
      <c r="H52" s="82"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rempl2)'!$A$4:$V$504,17,0)</f>
        <v>100</v>
      </c>
      <c r="J52" s="82" t="str">
        <f>VLOOKUP(A52,'PAI 2025 GPS rempl2)'!$A$4:$V$504,18,0)</f>
        <v>Porcentual</v>
      </c>
      <c r="K52" s="169">
        <f>VLOOKUP(A52,'PAI 2025 GPS rempl2)'!$A$4:$V$504,20,0)</f>
        <v>45691</v>
      </c>
      <c r="L52" s="169">
        <f>VLOOKUP(A52,'PAI 2025 GPS rempl2)'!$A$4:$V$504,21,0)</f>
        <v>46013</v>
      </c>
      <c r="M52" s="82" t="str">
        <f>VLOOKUP(A52,'PAI 2025 GPS rempl2)'!$A$4:$V$504,22,0)</f>
        <v>117-GRUPO DE TRABAJO DE DESARROLLO DE TALENTO HUMANO</v>
      </c>
      <c r="N52" s="82"/>
      <c r="O52" s="82"/>
      <c r="P52" s="82"/>
      <c r="Q52" s="82"/>
      <c r="S52" s="81" t="s">
        <v>575</v>
      </c>
      <c r="T52" s="81" t="str">
        <f>VLOOKUP(A52,'PAI 2025 GPS rempl2)'!$A$3:$E$505,4,0)</f>
        <v>Actividad propia</v>
      </c>
      <c r="U52" s="82" t="s">
        <v>1551</v>
      </c>
      <c r="V52" s="31">
        <f>VLOOKUP(S52,'PAI 2025 GPS rempl2)'!$E$4:$P$504,12,0)</f>
        <v>70</v>
      </c>
      <c r="W52" s="146">
        <f t="shared" si="7"/>
        <v>7.7777777777777777</v>
      </c>
    </row>
    <row r="53" spans="1:23" x14ac:dyDescent="0.25">
      <c r="A53" s="81" t="s">
        <v>576</v>
      </c>
      <c r="B53" s="81" t="str">
        <f>VLOOKUP(A53,'PAI 2025 GPS rempl2)'!$A$3:$E$505,4,0)</f>
        <v>Producto</v>
      </c>
      <c r="C53" s="82" t="s">
        <v>1551</v>
      </c>
      <c r="D53" s="82" t="s">
        <v>1550</v>
      </c>
      <c r="E53" s="82" t="s">
        <v>482</v>
      </c>
      <c r="F53" s="82" t="s">
        <v>61</v>
      </c>
      <c r="G53" s="82" t="str">
        <f>VLOOKUP(A53,'PAI 2025 GPS rempl2)'!$E$4:$L$504,8,0)</f>
        <v>FUNCIONAMIENTO</v>
      </c>
      <c r="H53" s="82" t="str">
        <f>VLOOKUP(A53,'PAI 2025 GPS rempl2)'!$A$4:$V$504,15,0)</f>
        <v>Plan de Capacitación, elaborado y ejecutado  (Informe semestral de la ejecución del plan)</v>
      </c>
      <c r="I53" s="82">
        <f>VLOOKUP(A53,'PAI 2025 GPS rempl2)'!$A$4:$V$504,17,0)</f>
        <v>100</v>
      </c>
      <c r="J53" s="82" t="str">
        <f>VLOOKUP(A53,'PAI 2025 GPS rempl2)'!$A$4:$V$504,18,0)</f>
        <v>Porcentual</v>
      </c>
      <c r="K53" s="169">
        <f>VLOOKUP(A53,'PAI 2025 GPS rempl2)'!$A$4:$V$504,20,0)</f>
        <v>45670</v>
      </c>
      <c r="L53" s="169">
        <f>VLOOKUP(A53,'PAI 2025 GPS rempl2)'!$A$4:$V$504,21,0)</f>
        <v>46013</v>
      </c>
      <c r="M53" s="82" t="str">
        <f>VLOOKUP(A53,'PAI 2025 GPS rempl2)'!$A$4:$V$504,22,0)</f>
        <v>117-GRUPO DE TRABAJO DE DESARROLLO DE TALENTO HUMANO</v>
      </c>
      <c r="N53" s="82" t="s">
        <v>1769</v>
      </c>
      <c r="O53" s="82" t="s">
        <v>1426</v>
      </c>
      <c r="P53" s="82" t="s">
        <v>1574</v>
      </c>
      <c r="Q53" s="82" t="s">
        <v>1525</v>
      </c>
      <c r="S53" s="81" t="s">
        <v>576</v>
      </c>
      <c r="T53" s="81" t="str">
        <f>VLOOKUP(A53,'PAI 2025 GPS rempl2)'!$A$3:$E$505,4,0)</f>
        <v>Producto</v>
      </c>
      <c r="U53" s="82" t="s">
        <v>1551</v>
      </c>
      <c r="V53" s="31">
        <f>VLOOKUP(S53,'PAI 2025 GPS rempl2)'!$E$4:$P$504,12,0)</f>
        <v>17</v>
      </c>
      <c r="W53" s="31">
        <f>+(V53*100)/($V$3+$V$6+$V$9+$V$38+$V$43+$V$46+$V$49+$V$53+$V$57)</f>
        <v>8.5</v>
      </c>
    </row>
    <row r="54" spans="1:23" x14ac:dyDescent="0.25">
      <c r="A54" s="81" t="s">
        <v>578</v>
      </c>
      <c r="B54" s="81" t="str">
        <f>VLOOKUP(A54,'PAI 2025 GPS rempl2)'!$A$3:$E$505,4,0)</f>
        <v>Actividad propia</v>
      </c>
      <c r="C54" s="82" t="s">
        <v>1551</v>
      </c>
      <c r="D54" s="82" t="s">
        <v>1550</v>
      </c>
      <c r="E54" s="82" t="s">
        <v>482</v>
      </c>
      <c r="F54" s="82"/>
      <c r="G54" s="82" t="str">
        <f>VLOOKUP(A54,'PAI 2025 GPS rempl2)'!$E$4:$L$504,8,0)</f>
        <v>N/A</v>
      </c>
      <c r="H54" s="82"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rempl2)'!$A$4:$V$504,17,0)</f>
        <v>1</v>
      </c>
      <c r="J54" s="82" t="str">
        <f>VLOOKUP(A54,'PAI 2025 GPS rempl2)'!$A$4:$V$504,18,0)</f>
        <v>Númerica</v>
      </c>
      <c r="K54" s="169">
        <f>VLOOKUP(A54,'PAI 2025 GPS rempl2)'!$A$4:$V$504,20,0)</f>
        <v>45670</v>
      </c>
      <c r="L54" s="169">
        <f>VLOOKUP(A54,'PAI 2025 GPS rempl2)'!$A$4:$V$504,21,0)</f>
        <v>45688</v>
      </c>
      <c r="M54" s="82" t="str">
        <f>VLOOKUP(A54,'PAI 2025 GPS rempl2)'!$A$4:$V$504,22,0)</f>
        <v>117-GRUPO DE TRABAJO DE DESARROLLO DE TALENTO HUMANO</v>
      </c>
      <c r="N54" s="82"/>
      <c r="O54" s="82"/>
      <c r="P54" s="82"/>
      <c r="Q54" s="82"/>
      <c r="S54" s="81" t="s">
        <v>578</v>
      </c>
      <c r="T54" s="81" t="str">
        <f>VLOOKUP(A54,'PAI 2025 GPS rempl2)'!$A$3:$E$505,4,0)</f>
        <v>Actividad propia</v>
      </c>
      <c r="U54" s="82" t="s">
        <v>1551</v>
      </c>
      <c r="V54" s="31">
        <f>VLOOKUP(S54,'PAI 2025 GPS rempl2)'!$E$4:$P$504,12,0)</f>
        <v>15</v>
      </c>
      <c r="W54" s="146">
        <f t="shared" ref="W54:W56" si="8">+(V54*100)/($V$4+$V$5+$V$7+$V$8+$V$10+$V$11+$V$12+$V$39+$V$40+$V$41+$V$42+$V$44+$V$45+$V$47+$V$48+$V$50+$V$51+$V$52+$V$54+$V$55+$V$56+$V$58+$V$59)</f>
        <v>1.6666666666666667</v>
      </c>
    </row>
    <row r="55" spans="1:23" x14ac:dyDescent="0.25">
      <c r="A55" s="81" t="s">
        <v>580</v>
      </c>
      <c r="B55" s="81" t="str">
        <f>VLOOKUP(A55,'PAI 2025 GPS rempl2)'!$A$3:$E$505,4,0)</f>
        <v>Actividad propia</v>
      </c>
      <c r="C55" s="82" t="s">
        <v>1551</v>
      </c>
      <c r="D55" s="82" t="s">
        <v>1550</v>
      </c>
      <c r="E55" s="82" t="s">
        <v>482</v>
      </c>
      <c r="F55" s="82"/>
      <c r="G55" s="82" t="str">
        <f>VLOOKUP(A55,'PAI 2025 GPS rempl2)'!$E$4:$L$504,8,0)</f>
        <v>N/A</v>
      </c>
      <c r="H55" s="82" t="str">
        <f>VLOOKUP(A55,'PAI 2025 GPS rempl2)'!$A$4:$V$504,15,0)</f>
        <v>Realizar la Resolución de adopción del plan de capacitación y publicar el plan aprobado en la página web e intrasic (Resolución adoptando el Plan de Capacitación-único entregable)</v>
      </c>
      <c r="I55" s="82">
        <f>VLOOKUP(A55,'PAI 2025 GPS rempl2)'!$A$4:$V$504,17,0)</f>
        <v>1</v>
      </c>
      <c r="J55" s="82" t="str">
        <f>VLOOKUP(A55,'PAI 2025 GPS rempl2)'!$A$4:$V$504,18,0)</f>
        <v>Númerica</v>
      </c>
      <c r="K55" s="169">
        <f>VLOOKUP(A55,'PAI 2025 GPS rempl2)'!$A$4:$V$504,20,0)</f>
        <v>45670</v>
      </c>
      <c r="L55" s="169">
        <f>VLOOKUP(A55,'PAI 2025 GPS rempl2)'!$A$4:$V$504,21,0)</f>
        <v>45688</v>
      </c>
      <c r="M55" s="82" t="str">
        <f>VLOOKUP(A55,'PAI 2025 GPS rempl2)'!$A$4:$V$504,22,0)</f>
        <v>117-GRUPO DE TRABAJO DE DESARROLLO DE TALENTO HUMANO</v>
      </c>
      <c r="N55" s="82"/>
      <c r="O55" s="82"/>
      <c r="P55" s="82"/>
      <c r="Q55" s="82"/>
      <c r="S55" s="81" t="s">
        <v>580</v>
      </c>
      <c r="T55" s="81" t="str">
        <f>VLOOKUP(A55,'PAI 2025 GPS rempl2)'!$A$3:$E$505,4,0)</f>
        <v>Actividad propia</v>
      </c>
      <c r="U55" s="82" t="s">
        <v>1551</v>
      </c>
      <c r="V55" s="31">
        <f>VLOOKUP(S55,'PAI 2025 GPS rempl2)'!$E$4:$P$504,12,0)</f>
        <v>15</v>
      </c>
      <c r="W55" s="146">
        <f t="shared" si="8"/>
        <v>1.6666666666666667</v>
      </c>
    </row>
    <row r="56" spans="1:23" x14ac:dyDescent="0.25">
      <c r="A56" s="81" t="s">
        <v>582</v>
      </c>
      <c r="B56" s="81" t="str">
        <f>VLOOKUP(A56,'PAI 2025 GPS rempl2)'!$A$3:$E$505,4,0)</f>
        <v>Actividad propia</v>
      </c>
      <c r="C56" s="82" t="s">
        <v>1551</v>
      </c>
      <c r="D56" s="82" t="s">
        <v>1550</v>
      </c>
      <c r="E56" s="82" t="s">
        <v>482</v>
      </c>
      <c r="F56" s="82"/>
      <c r="G56" s="82" t="str">
        <f>VLOOKUP(A56,'PAI 2025 GPS rempl2)'!$E$4:$L$504,8,0)</f>
        <v>N/A</v>
      </c>
      <c r="H56" s="82" t="str">
        <f>VLOOKUP(A56,'PAI 2025 GPS rempl2)'!$A$4:$V$504,15,0)</f>
        <v>Ejecutar el  plan de Capacitación (Listas de asistencia cuando aplique, captura de pantalla de la reunión de capacitaciones cuando aplique e informe semestral de las actividades realizadas)</v>
      </c>
      <c r="I56" s="82">
        <f>VLOOKUP(A56,'PAI 2025 GPS rempl2)'!$A$4:$V$504,17,0)</f>
        <v>100</v>
      </c>
      <c r="J56" s="82" t="str">
        <f>VLOOKUP(A56,'PAI 2025 GPS rempl2)'!$A$4:$V$504,18,0)</f>
        <v>Porcentual</v>
      </c>
      <c r="K56" s="169">
        <f>VLOOKUP(A56,'PAI 2025 GPS rempl2)'!$A$4:$V$504,20,0)</f>
        <v>45691</v>
      </c>
      <c r="L56" s="169">
        <f>VLOOKUP(A56,'PAI 2025 GPS rempl2)'!$A$4:$V$504,21,0)</f>
        <v>46013</v>
      </c>
      <c r="M56" s="82" t="str">
        <f>VLOOKUP(A56,'PAI 2025 GPS rempl2)'!$A$4:$V$504,22,0)</f>
        <v>117-GRUPO DE TRABAJO DE DESARROLLO DE TALENTO HUMANO</v>
      </c>
      <c r="N56" s="82"/>
      <c r="O56" s="82"/>
      <c r="P56" s="82"/>
      <c r="Q56" s="82"/>
      <c r="S56" s="81" t="s">
        <v>582</v>
      </c>
      <c r="T56" s="81" t="str">
        <f>VLOOKUP(A56,'PAI 2025 GPS rempl2)'!$A$3:$E$505,4,0)</f>
        <v>Actividad propia</v>
      </c>
      <c r="U56" s="82" t="s">
        <v>1551</v>
      </c>
      <c r="V56" s="31">
        <f>VLOOKUP(S56,'PAI 2025 GPS rempl2)'!$E$4:$P$504,12,0)</f>
        <v>70</v>
      </c>
      <c r="W56" s="146">
        <f t="shared" si="8"/>
        <v>7.7777777777777777</v>
      </c>
    </row>
    <row r="57" spans="1:23" x14ac:dyDescent="0.25">
      <c r="A57" s="81" t="s">
        <v>583</v>
      </c>
      <c r="B57" s="81" t="str">
        <f>VLOOKUP(A57,'PAI 2025 GPS rempl2)'!$A$3:$E$505,4,0)</f>
        <v>Producto</v>
      </c>
      <c r="C57" s="82" t="s">
        <v>1551</v>
      </c>
      <c r="D57" s="82" t="s">
        <v>1550</v>
      </c>
      <c r="E57" s="82" t="s">
        <v>482</v>
      </c>
      <c r="F57" s="82" t="s">
        <v>61</v>
      </c>
      <c r="G57" s="82" t="str">
        <f>VLOOKUP(A57,'PAI 2025 GPS rempl2)'!$E$4:$L$504,8,0)</f>
        <v>FUNCIONAMIENTO</v>
      </c>
      <c r="H57" s="82" t="str">
        <f>VLOOKUP(A57,'PAI 2025 GPS rempl2)'!$A$4:$V$504,15,0)</f>
        <v>Plan de Seguridad y salud en el Trabajo SST, elaborado y ejecutado  (Informe semestral de la ejecución del plan)</v>
      </c>
      <c r="I57" s="82">
        <f>VLOOKUP(A57,'PAI 2025 GPS rempl2)'!$A$4:$V$504,17,0)</f>
        <v>100</v>
      </c>
      <c r="J57" s="82" t="str">
        <f>VLOOKUP(A57,'PAI 2025 GPS rempl2)'!$A$4:$V$504,18,0)</f>
        <v>Porcentual</v>
      </c>
      <c r="K57" s="169">
        <f>VLOOKUP(A57,'PAI 2025 GPS rempl2)'!$A$4:$V$504,20,0)</f>
        <v>45670</v>
      </c>
      <c r="L57" s="169">
        <f>VLOOKUP(A57,'PAI 2025 GPS rempl2)'!$A$4:$V$504,21,0)</f>
        <v>46013</v>
      </c>
      <c r="M57" s="82" t="str">
        <f>VLOOKUP(A57,'PAI 2025 GPS rempl2)'!$A$4:$V$504,22,0)</f>
        <v>117-GRUPO DE TRABAJO DE DESARROLLO DE TALENTO HUMANO</v>
      </c>
      <c r="N57" s="82" t="s">
        <v>1769</v>
      </c>
      <c r="O57" s="82" t="s">
        <v>1426</v>
      </c>
      <c r="P57" s="82" t="s">
        <v>1574</v>
      </c>
      <c r="Q57" s="82" t="s">
        <v>1525</v>
      </c>
      <c r="S57" s="81" t="s">
        <v>583</v>
      </c>
      <c r="T57" s="81" t="str">
        <f>VLOOKUP(A57,'PAI 2025 GPS rempl2)'!$A$3:$E$505,4,0)</f>
        <v>Producto</v>
      </c>
      <c r="U57" s="82" t="s">
        <v>1551</v>
      </c>
      <c r="V57" s="31">
        <f>VLOOKUP(S57,'PAI 2025 GPS rempl2)'!$E$4:$P$504,12,0)</f>
        <v>17</v>
      </c>
      <c r="W57" s="31">
        <f>+(V57*100)/($V$3+$V$6+$V$9+$V$38+$V$43+$V$46+$V$49+$V$53+$V$57)</f>
        <v>8.5</v>
      </c>
    </row>
    <row r="58" spans="1:23" x14ac:dyDescent="0.25">
      <c r="A58" s="81" t="s">
        <v>585</v>
      </c>
      <c r="B58" s="81" t="str">
        <f>VLOOKUP(A58,'PAI 2025 GPS rempl2)'!$A$3:$E$505,4,0)</f>
        <v>Actividad propia</v>
      </c>
      <c r="C58" s="82" t="s">
        <v>1551</v>
      </c>
      <c r="D58" s="82" t="s">
        <v>1550</v>
      </c>
      <c r="E58" s="82" t="s">
        <v>482</v>
      </c>
      <c r="F58" s="82"/>
      <c r="G58" s="82" t="str">
        <f>VLOOKUP(A58,'PAI 2025 GPS rempl2)'!$E$4:$L$504,8,0)</f>
        <v>N/A</v>
      </c>
      <c r="H58" s="82" t="str">
        <f>VLOOKUP(A58,'PAI 2025 GPS rempl2)'!$A$4:$V$504,15,0)</f>
        <v>Realizar la resolución de adopción del Plan de SST  (Resolución adoptando el Plan de SST-único entregable)</v>
      </c>
      <c r="I58" s="82">
        <f>VLOOKUP(A58,'PAI 2025 GPS rempl2)'!$A$4:$V$504,17,0)</f>
        <v>1</v>
      </c>
      <c r="J58" s="82" t="str">
        <f>VLOOKUP(A58,'PAI 2025 GPS rempl2)'!$A$4:$V$504,18,0)</f>
        <v>Porcentual</v>
      </c>
      <c r="K58" s="169">
        <f>VLOOKUP(A58,'PAI 2025 GPS rempl2)'!$A$4:$V$504,20,0)</f>
        <v>45670</v>
      </c>
      <c r="L58" s="169">
        <f>VLOOKUP(A58,'PAI 2025 GPS rempl2)'!$A$4:$V$504,21,0)</f>
        <v>45688</v>
      </c>
      <c r="M58" s="82" t="str">
        <f>VLOOKUP(A58,'PAI 2025 GPS rempl2)'!$A$4:$V$504,22,0)</f>
        <v>117-GRUPO DE TRABAJO DE DESARROLLO DE TALENTO HUMANO</v>
      </c>
      <c r="N58" s="82"/>
      <c r="O58" s="82"/>
      <c r="P58" s="82"/>
      <c r="Q58" s="82"/>
      <c r="S58" s="81" t="s">
        <v>585</v>
      </c>
      <c r="T58" s="81" t="str">
        <f>VLOOKUP(A58,'PAI 2025 GPS rempl2)'!$A$3:$E$505,4,0)</f>
        <v>Actividad propia</v>
      </c>
      <c r="U58" s="82" t="s">
        <v>1551</v>
      </c>
      <c r="V58" s="31">
        <f>VLOOKUP(S58,'PAI 2025 GPS rempl2)'!$E$4:$P$504,12,0)</f>
        <v>30</v>
      </c>
      <c r="W58" s="146">
        <f t="shared" ref="W58:W59" si="9">+(V58*100)/($V$4+$V$5+$V$7+$V$8+$V$10+$V$11+$V$12+$V$39+$V$40+$V$41+$V$42+$V$44+$V$45+$V$47+$V$48+$V$50+$V$51+$V$52+$V$54+$V$55+$V$56+$V$58+$V$59)</f>
        <v>3.3333333333333335</v>
      </c>
    </row>
    <row r="59" spans="1:23" x14ac:dyDescent="0.25">
      <c r="A59" s="81" t="s">
        <v>587</v>
      </c>
      <c r="B59" s="81" t="str">
        <f>VLOOKUP(A59,'PAI 2025 GPS rempl2)'!$A$3:$E$505,4,0)</f>
        <v>Actividad propia</v>
      </c>
      <c r="C59" s="82" t="s">
        <v>1551</v>
      </c>
      <c r="D59" s="82" t="s">
        <v>1550</v>
      </c>
      <c r="E59" s="82" t="s">
        <v>482</v>
      </c>
      <c r="F59" s="82"/>
      <c r="G59" s="82" t="str">
        <f>VLOOKUP(A59,'PAI 2025 GPS rempl2)'!$E$4:$L$504,8,0)</f>
        <v>N/A</v>
      </c>
      <c r="H59" s="82"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rempl2)'!$A$4:$V$504,17,0)</f>
        <v>100</v>
      </c>
      <c r="J59" s="82" t="str">
        <f>VLOOKUP(A59,'PAI 2025 GPS rempl2)'!$A$4:$V$504,18,0)</f>
        <v>Porcentual</v>
      </c>
      <c r="K59" s="169">
        <f>VLOOKUP(A59,'PAI 2025 GPS rempl2)'!$A$4:$V$504,20,0)</f>
        <v>45691</v>
      </c>
      <c r="L59" s="169">
        <f>VLOOKUP(A59,'PAI 2025 GPS rempl2)'!$A$4:$V$504,21,0)</f>
        <v>46013</v>
      </c>
      <c r="M59" s="82" t="str">
        <f>VLOOKUP(A59,'PAI 2025 GPS rempl2)'!$A$4:$V$504,22,0)</f>
        <v>117-GRUPO DE TRABAJO DE DESARROLLO DE TALENTO HUMANO</v>
      </c>
      <c r="N59" s="82"/>
      <c r="O59" s="82"/>
      <c r="P59" s="82"/>
      <c r="Q59" s="82"/>
      <c r="S59" s="81" t="s">
        <v>587</v>
      </c>
      <c r="T59" s="81" t="str">
        <f>VLOOKUP(A59,'PAI 2025 GPS rempl2)'!$A$3:$E$505,4,0)</f>
        <v>Actividad propia</v>
      </c>
      <c r="U59" s="82" t="s">
        <v>1551</v>
      </c>
      <c r="V59" s="31">
        <f>VLOOKUP(S59,'PAI 2025 GPS rempl2)'!$E$4:$P$504,12,0)</f>
        <v>70</v>
      </c>
      <c r="W59" s="146">
        <f t="shared" si="9"/>
        <v>7.7777777777777777</v>
      </c>
    </row>
    <row r="60" spans="1:23" x14ac:dyDescent="0.25">
      <c r="A60" s="81" t="s">
        <v>590</v>
      </c>
      <c r="B60" s="81" t="str">
        <f>VLOOKUP(A60,'PAI 2025 GPS rempl2)'!$A$3:$E$505,4,0)</f>
        <v>Producto</v>
      </c>
      <c r="C60" s="82" t="s">
        <v>1555</v>
      </c>
      <c r="D60" s="82" t="s">
        <v>1557</v>
      </c>
      <c r="E60" s="82" t="s">
        <v>592</v>
      </c>
      <c r="F60" s="82" t="s">
        <v>61</v>
      </c>
      <c r="G60" s="82" t="str">
        <f>VLOOKUP(A60,'PAI 2025 GPS rempl2)'!$E$4:$L$504,8,0)</f>
        <v>FUNCIONAMIENTO</v>
      </c>
      <c r="H60" s="82" t="str">
        <f>VLOOKUP(A60,'PAI 2025 GPS rempl2)'!$A$4:$V$504,15,0)</f>
        <v>Estrategia para la reducción de emisiones, adaptación al cambio climático y la transición energética y la protección del medio ambiente, ejecutada (Informe final)</v>
      </c>
      <c r="I60" s="82">
        <f>VLOOKUP(A60,'PAI 2025 GPS rempl2)'!$A$4:$V$504,17,0)</f>
        <v>100</v>
      </c>
      <c r="J60" s="82" t="str">
        <f>VLOOKUP(A60,'PAI 2025 GPS rempl2)'!$A$4:$V$504,18,0)</f>
        <v>Porcentual</v>
      </c>
      <c r="K60" s="169">
        <f>VLOOKUP(A60,'PAI 2025 GPS rempl2)'!$A$4:$V$504,20,0)</f>
        <v>45659</v>
      </c>
      <c r="L60" s="169">
        <f>VLOOKUP(A60,'PAI 2025 GPS rempl2)'!$A$4:$V$504,21,0)</f>
        <v>46013</v>
      </c>
      <c r="M60" s="82" t="str">
        <f>VLOOKUP(A60,'PAI 2025 GPS rempl2)'!$A$4:$V$504,22,0)</f>
        <v>142-GRUPO DE TRABAJO DE SERVICIOS ADMINISTRATIVOS Y RECURSOS FÍSICOS</v>
      </c>
      <c r="N60" s="82" t="s">
        <v>1769</v>
      </c>
      <c r="O60" s="82" t="s">
        <v>1426</v>
      </c>
      <c r="P60" s="82">
        <v>0</v>
      </c>
      <c r="Q60" s="82" t="s">
        <v>1525</v>
      </c>
      <c r="S60" s="81" t="s">
        <v>590</v>
      </c>
      <c r="T60" s="81" t="str">
        <f>VLOOKUP(A60,'PAI 2025 GPS rempl2)'!$A$3:$E$505,4,0)</f>
        <v>Producto</v>
      </c>
      <c r="U60" s="82" t="s">
        <v>1555</v>
      </c>
      <c r="V60" s="31">
        <f>VLOOKUP(S60,'PAI 2025 GPS rempl2)'!$E$4:$P$504,12,0)</f>
        <v>100</v>
      </c>
      <c r="W60" s="146">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81" t="s">
        <v>594</v>
      </c>
      <c r="B61" s="81" t="str">
        <f>VLOOKUP(A61,'PAI 2025 GPS rempl2)'!$A$3:$E$505,4,0)</f>
        <v>Actividad propia</v>
      </c>
      <c r="C61" s="82" t="s">
        <v>1555</v>
      </c>
      <c r="D61" s="82" t="s">
        <v>1557</v>
      </c>
      <c r="E61" s="82" t="s">
        <v>592</v>
      </c>
      <c r="F61" s="82"/>
      <c r="G61" s="82" t="str">
        <f>VLOOKUP(A61,'PAI 2025 GPS rempl2)'!$E$4:$L$504,8,0)</f>
        <v>N/A</v>
      </c>
      <c r="H61" s="82"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rempl2)'!$A$4:$V$504,17,0)</f>
        <v>100</v>
      </c>
      <c r="J61" s="82" t="str">
        <f>VLOOKUP(A61,'PAI 2025 GPS rempl2)'!$A$4:$V$504,18,0)</f>
        <v>Porcentual</v>
      </c>
      <c r="K61" s="169">
        <f>VLOOKUP(A61,'PAI 2025 GPS rempl2)'!$A$4:$V$504,20,0)</f>
        <v>45659</v>
      </c>
      <c r="L61" s="169">
        <f>VLOOKUP(A61,'PAI 2025 GPS rempl2)'!$A$4:$V$504,21,0)</f>
        <v>46013</v>
      </c>
      <c r="M61" s="82" t="str">
        <f>VLOOKUP(A61,'PAI 2025 GPS rempl2)'!$A$4:$V$504,22,0)</f>
        <v>142-GRUPO DE TRABAJO DE SERVICIOS ADMINISTRATIVOS Y RECURSOS FÍSICOS</v>
      </c>
      <c r="N61" s="82"/>
      <c r="O61" s="82"/>
      <c r="P61" s="82"/>
      <c r="Q61" s="82"/>
      <c r="S61" s="81" t="s">
        <v>594</v>
      </c>
      <c r="T61" s="81" t="str">
        <f>VLOOKUP(A61,'PAI 2025 GPS rempl2)'!$A$3:$E$505,4,0)</f>
        <v>Actividad propia</v>
      </c>
      <c r="U61" s="82" t="s">
        <v>1555</v>
      </c>
      <c r="V61" s="31">
        <f>VLOOKUP(S61,'PAI 2025 GPS rempl2)'!$E$4:$P$504,12,0)</f>
        <v>25</v>
      </c>
      <c r="W61" s="148"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2" spans="1:23" x14ac:dyDescent="0.25">
      <c r="A62" s="81" t="s">
        <v>596</v>
      </c>
      <c r="B62" s="81" t="str">
        <f>VLOOKUP(A62,'PAI 2025 GPS rempl2)'!$A$3:$E$505,4,0)</f>
        <v>Actividad propia</v>
      </c>
      <c r="C62" s="82" t="s">
        <v>1555</v>
      </c>
      <c r="D62" s="82" t="s">
        <v>1557</v>
      </c>
      <c r="E62" s="82" t="s">
        <v>592</v>
      </c>
      <c r="F62" s="82"/>
      <c r="G62" s="82" t="str">
        <f>VLOOKUP(A62,'PAI 2025 GPS rempl2)'!$E$4:$L$504,8,0)</f>
        <v>N/A</v>
      </c>
      <c r="H62" s="82"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rempl2)'!$A$4:$V$504,17,0)</f>
        <v>100</v>
      </c>
      <c r="J62" s="82" t="str">
        <f>VLOOKUP(A62,'PAI 2025 GPS rempl2)'!$A$4:$V$504,18,0)</f>
        <v>Porcentual</v>
      </c>
      <c r="K62" s="169">
        <f>VLOOKUP(A62,'PAI 2025 GPS rempl2)'!$A$4:$V$504,20,0)</f>
        <v>45659</v>
      </c>
      <c r="L62" s="169">
        <f>VLOOKUP(A62,'PAI 2025 GPS rempl2)'!$A$4:$V$504,21,0)</f>
        <v>46013</v>
      </c>
      <c r="M62" s="82" t="str">
        <f>VLOOKUP(A62,'PAI 2025 GPS rempl2)'!$A$4:$V$504,22,0)</f>
        <v>142-GRUPO DE TRABAJO DE SERVICIOS ADMINISTRATIVOS Y RECURSOS FÍSICOS</v>
      </c>
      <c r="N62" s="82"/>
      <c r="O62" s="82"/>
      <c r="P62" s="82"/>
      <c r="Q62" s="82"/>
      <c r="S62" s="81" t="s">
        <v>596</v>
      </c>
      <c r="T62" s="81" t="str">
        <f>VLOOKUP(A62,'PAI 2025 GPS rempl2)'!$A$3:$E$505,4,0)</f>
        <v>Actividad propia</v>
      </c>
      <c r="U62" s="82" t="s">
        <v>1555</v>
      </c>
      <c r="V62" s="31">
        <f>VLOOKUP(S62,'PAI 2025 GPS rempl2)'!$E$4:$P$504,12,0)</f>
        <v>25</v>
      </c>
      <c r="W62" s="148"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3" spans="1:23" x14ac:dyDescent="0.25">
      <c r="A63" s="81" t="s">
        <v>598</v>
      </c>
      <c r="B63" s="81" t="str">
        <f>VLOOKUP(A63,'PAI 2025 GPS rempl2)'!$A$3:$E$505,4,0)</f>
        <v>Actividad propia</v>
      </c>
      <c r="C63" s="82" t="s">
        <v>1555</v>
      </c>
      <c r="D63" s="82" t="s">
        <v>1557</v>
      </c>
      <c r="E63" s="82" t="s">
        <v>592</v>
      </c>
      <c r="F63" s="82"/>
      <c r="G63" s="82" t="str">
        <f>VLOOKUP(A63,'PAI 2025 GPS rempl2)'!$E$4:$L$504,8,0)</f>
        <v>N/A</v>
      </c>
      <c r="H63" s="82"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rempl2)'!$A$4:$V$504,17,0)</f>
        <v>1</v>
      </c>
      <c r="J63" s="82" t="str">
        <f>VLOOKUP(A63,'PAI 2025 GPS rempl2)'!$A$4:$V$504,18,0)</f>
        <v>Númerica</v>
      </c>
      <c r="K63" s="169">
        <f>VLOOKUP(A63,'PAI 2025 GPS rempl2)'!$A$4:$V$504,20,0)</f>
        <v>45717</v>
      </c>
      <c r="L63" s="169">
        <f>VLOOKUP(A63,'PAI 2025 GPS rempl2)'!$A$4:$V$504,21,0)</f>
        <v>45839</v>
      </c>
      <c r="M63" s="82" t="str">
        <f>VLOOKUP(A63,'PAI 2025 GPS rempl2)'!$A$4:$V$504,22,0)</f>
        <v>142-GRUPO DE TRABAJO DE SERVICIOS ADMINISTRATIVOS Y RECURSOS FÍSICOS</v>
      </c>
      <c r="N63" s="82"/>
      <c r="O63" s="82"/>
      <c r="P63" s="82"/>
      <c r="Q63" s="82"/>
      <c r="S63" s="81" t="s">
        <v>598</v>
      </c>
      <c r="T63" s="81" t="str">
        <f>VLOOKUP(A63,'PAI 2025 GPS rempl2)'!$A$3:$E$505,4,0)</f>
        <v>Actividad propia</v>
      </c>
      <c r="U63" s="82" t="s">
        <v>1555</v>
      </c>
      <c r="V63" s="31">
        <f>VLOOKUP(S63,'PAI 2025 GPS rempl2)'!$E$4:$P$504,12,0)</f>
        <v>10</v>
      </c>
      <c r="W63" s="148"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4" spans="1:23" x14ac:dyDescent="0.25">
      <c r="A64" s="81" t="s">
        <v>600</v>
      </c>
      <c r="B64" s="81" t="str">
        <f>VLOOKUP(A64,'PAI 2025 GPS rempl2)'!$A$3:$E$505,4,0)</f>
        <v>Actividad propia</v>
      </c>
      <c r="C64" s="82" t="s">
        <v>1555</v>
      </c>
      <c r="D64" s="82" t="s">
        <v>1557</v>
      </c>
      <c r="E64" s="82" t="s">
        <v>592</v>
      </c>
      <c r="F64" s="82"/>
      <c r="G64" s="82" t="str">
        <f>VLOOKUP(A64,'PAI 2025 GPS rempl2)'!$E$4:$L$504,8,0)</f>
        <v>N/A</v>
      </c>
      <c r="H64" s="82" t="str">
        <f>VLOOKUP(A64,'PAI 2025 GPS rempl2)'!$A$4:$V$504,15,0)</f>
        <v>Elaborar matriz que permita identificar los aspectos más significativos y ejecutar las alternativas que conlleven a reducir los impactos ambientales de la SIC. (Matriz de aspectos ambientales)</v>
      </c>
      <c r="I64" s="82">
        <f>VLOOKUP(A64,'PAI 2025 GPS rempl2)'!$A$4:$V$504,17,0)</f>
        <v>1</v>
      </c>
      <c r="J64" s="82" t="str">
        <f>VLOOKUP(A64,'PAI 2025 GPS rempl2)'!$A$4:$V$504,18,0)</f>
        <v>Númerica</v>
      </c>
      <c r="K64" s="169">
        <f>VLOOKUP(A64,'PAI 2025 GPS rempl2)'!$A$4:$V$504,20,0)</f>
        <v>45779</v>
      </c>
      <c r="L64" s="169">
        <f>VLOOKUP(A64,'PAI 2025 GPS rempl2)'!$A$4:$V$504,21,0)</f>
        <v>45835</v>
      </c>
      <c r="M64" s="82" t="str">
        <f>VLOOKUP(A64,'PAI 2025 GPS rempl2)'!$A$4:$V$504,22,0)</f>
        <v>142-GRUPO DE TRABAJO DE SERVICIOS ADMINISTRATIVOS Y RECURSOS FÍSICOS</v>
      </c>
      <c r="N64" s="82"/>
      <c r="O64" s="82"/>
      <c r="P64" s="82"/>
      <c r="Q64" s="82"/>
      <c r="S64" s="81" t="s">
        <v>600</v>
      </c>
      <c r="T64" s="81" t="str">
        <f>VLOOKUP(A64,'PAI 2025 GPS rempl2)'!$A$3:$E$505,4,0)</f>
        <v>Actividad propia</v>
      </c>
      <c r="U64" s="82" t="s">
        <v>1555</v>
      </c>
      <c r="V64" s="31">
        <f>VLOOKUP(S64,'PAI 2025 GPS rempl2)'!$E$4:$P$504,12,0)</f>
        <v>20</v>
      </c>
      <c r="W64" s="148"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5" spans="1:23" x14ac:dyDescent="0.25">
      <c r="A65" s="81" t="s">
        <v>602</v>
      </c>
      <c r="B65" s="81" t="str">
        <f>VLOOKUP(A65,'PAI 2025 GPS rempl2)'!$A$3:$E$505,4,0)</f>
        <v>Actividad propia</v>
      </c>
      <c r="C65" s="82" t="s">
        <v>1555</v>
      </c>
      <c r="D65" s="82" t="s">
        <v>1557</v>
      </c>
      <c r="E65" s="82" t="s">
        <v>592</v>
      </c>
      <c r="F65" s="82"/>
      <c r="G65" s="82" t="str">
        <f>VLOOKUP(A65,'PAI 2025 GPS rempl2)'!$E$4:$L$504,8,0)</f>
        <v>N/A</v>
      </c>
      <c r="H65" s="82" t="str">
        <f>VLOOKUP(A65,'PAI 2025 GPS rempl2)'!$A$4:$V$504,15,0)</f>
        <v>Certificar el cumplimiento de la ISO 14001  (Certificación de 1ra recertificación ISO 14001:2015) Reporte y/o informe final de auditoría de 1ra recertificación ISO 14001:2015)</v>
      </c>
      <c r="I65" s="82">
        <f>VLOOKUP(A65,'PAI 2025 GPS rempl2)'!$A$4:$V$504,17,0)</f>
        <v>1</v>
      </c>
      <c r="J65" s="82" t="str">
        <f>VLOOKUP(A65,'PAI 2025 GPS rempl2)'!$A$4:$V$504,18,0)</f>
        <v>Númerica</v>
      </c>
      <c r="K65" s="169">
        <f>VLOOKUP(A65,'PAI 2025 GPS rempl2)'!$A$4:$V$504,20,0)</f>
        <v>45931</v>
      </c>
      <c r="L65" s="169">
        <f>VLOOKUP(A65,'PAI 2025 GPS rempl2)'!$A$4:$V$504,21,0)</f>
        <v>46013</v>
      </c>
      <c r="M65" s="82" t="str">
        <f>VLOOKUP(A65,'PAI 2025 GPS rempl2)'!$A$4:$V$504,22,0)</f>
        <v>142-GRUPO DE TRABAJO DE SERVICIOS ADMINISTRATIVOS Y RECURSOS FÍSICOS</v>
      </c>
      <c r="N65" s="82"/>
      <c r="O65" s="82"/>
      <c r="P65" s="82"/>
      <c r="Q65" s="82"/>
      <c r="S65" s="81" t="s">
        <v>602</v>
      </c>
      <c r="T65" s="81" t="str">
        <f>VLOOKUP(A65,'PAI 2025 GPS rempl2)'!$A$3:$E$505,4,0)</f>
        <v>Actividad propia</v>
      </c>
      <c r="U65" s="82" t="s">
        <v>1555</v>
      </c>
      <c r="V65" s="31">
        <f>VLOOKUP(S65,'PAI 2025 GPS rempl2)'!$E$4:$P$504,12,0)</f>
        <v>20</v>
      </c>
      <c r="W65" s="148"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6" spans="1:23" x14ac:dyDescent="0.25">
      <c r="A66" s="81" t="s">
        <v>605</v>
      </c>
      <c r="B66" s="81" t="str">
        <f>VLOOKUP(A66,'PAI 2025 GPS rempl2)'!$A$3:$E$505,4,0)</f>
        <v>Producto</v>
      </c>
      <c r="C66" s="82" t="s">
        <v>1555</v>
      </c>
      <c r="D66" s="82" t="s">
        <v>1558</v>
      </c>
      <c r="E66" s="82" t="s">
        <v>606</v>
      </c>
      <c r="F66" s="82" t="s">
        <v>12</v>
      </c>
      <c r="G66" s="82" t="str">
        <f>VLOOKUP(A66,'PAI 2025 GPS rempl2)'!$E$4:$L$504,8,0)</f>
        <v>C-3599-0200-0005-53105b</v>
      </c>
      <c r="H66" s="82" t="str">
        <f>VLOOKUP(A66,'PAI 2025 GPS rempl2)'!$A$4:$V$504,15,0)</f>
        <v>SIC alineada a la directriz de manejo de imágen y plan de medios de la Presidencia de la República, realizada. (Informe de contenidos producidos)</v>
      </c>
      <c r="I66" s="82">
        <f>VLOOKUP(A66,'PAI 2025 GPS rempl2)'!$A$4:$V$504,17,0)</f>
        <v>100</v>
      </c>
      <c r="J66" s="82" t="str">
        <f>VLOOKUP(A66,'PAI 2025 GPS rempl2)'!$A$4:$V$504,18,0)</f>
        <v>Porcentual</v>
      </c>
      <c r="K66" s="169">
        <f>VLOOKUP(A66,'PAI 2025 GPS rempl2)'!$A$4:$V$504,20,0)</f>
        <v>45691</v>
      </c>
      <c r="L66" s="169">
        <f>VLOOKUP(A66,'PAI 2025 GPS rempl2)'!$A$4:$V$504,21,0)</f>
        <v>46022</v>
      </c>
      <c r="M66" s="82" t="str">
        <f>VLOOKUP(A66,'PAI 2025 GPS rempl2)'!$A$4:$V$504,22,0)</f>
        <v>73-GRUPO DE TRABAJO DE COMUNICACION</v>
      </c>
      <c r="N66" s="82" t="s">
        <v>1427</v>
      </c>
      <c r="O66" s="82" t="s">
        <v>1428</v>
      </c>
      <c r="P66" s="82" t="s">
        <v>1578</v>
      </c>
      <c r="Q66" s="82" t="s">
        <v>1525</v>
      </c>
      <c r="S66" s="81" t="s">
        <v>605</v>
      </c>
      <c r="T66" s="81" t="str">
        <f>VLOOKUP(A66,'PAI 2025 GPS rempl2)'!$A$3:$E$505,4,0)</f>
        <v>Producto</v>
      </c>
      <c r="U66" s="82" t="s">
        <v>1555</v>
      </c>
      <c r="V66" s="31">
        <f>VLOOKUP(S66,'PAI 2025 GPS rempl2)'!$E$4:$P$504,12,0)</f>
        <v>30</v>
      </c>
      <c r="W66" s="146">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81" t="s">
        <v>608</v>
      </c>
      <c r="B67" s="81" t="str">
        <f>VLOOKUP(A67,'PAI 2025 GPS rempl2)'!$A$3:$E$505,4,0)</f>
        <v>Actividad propia</v>
      </c>
      <c r="C67" s="82" t="s">
        <v>1555</v>
      </c>
      <c r="D67" s="82" t="s">
        <v>1558</v>
      </c>
      <c r="E67" s="82" t="s">
        <v>606</v>
      </c>
      <c r="F67" s="82"/>
      <c r="G67" s="82" t="str">
        <f>VLOOKUP(A67,'PAI 2025 GPS rempl2)'!$E$4:$L$504,8,0)</f>
        <v>N/A</v>
      </c>
      <c r="H67" s="82" t="str">
        <f>VLOOKUP(A67,'PAI 2025 GPS rempl2)'!$A$4:$V$504,15,0)</f>
        <v>Producir los boletines, foto noticias, videos y/o ruedas de prensa de conformidad con la directriz de Presidencia sobre el manejo de imágen (Documento con evidencias)</v>
      </c>
      <c r="I67" s="82">
        <f>VLOOKUP(A67,'PAI 2025 GPS rempl2)'!$A$4:$V$504,17,0)</f>
        <v>100</v>
      </c>
      <c r="J67" s="82" t="str">
        <f>VLOOKUP(A67,'PAI 2025 GPS rempl2)'!$A$4:$V$504,18,0)</f>
        <v>Porcentual</v>
      </c>
      <c r="K67" s="169">
        <f>VLOOKUP(A67,'PAI 2025 GPS rempl2)'!$A$4:$V$504,20,0)</f>
        <v>45691</v>
      </c>
      <c r="L67" s="169">
        <f>VLOOKUP(A67,'PAI 2025 GPS rempl2)'!$A$4:$V$504,21,0)</f>
        <v>46022</v>
      </c>
      <c r="M67" s="82" t="str">
        <f>VLOOKUP(A67,'PAI 2025 GPS rempl2)'!$A$4:$V$504,22,0)</f>
        <v>73-GRUPO DE TRABAJO DE COMUNICACION</v>
      </c>
      <c r="N67" s="82"/>
      <c r="O67" s="82"/>
      <c r="P67" s="82"/>
      <c r="Q67" s="82"/>
      <c r="S67" s="81" t="s">
        <v>608</v>
      </c>
      <c r="T67" s="81" t="str">
        <f>VLOOKUP(A67,'PAI 2025 GPS rempl2)'!$A$3:$E$505,4,0)</f>
        <v>Actividad propia</v>
      </c>
      <c r="U67" s="82" t="s">
        <v>1555</v>
      </c>
      <c r="V67" s="31">
        <f>VLOOKUP(S67,'PAI 2025 GPS rempl2)'!$E$4:$P$504,12,0)</f>
        <v>80</v>
      </c>
      <c r="W67" s="148"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8" spans="1:23" x14ac:dyDescent="0.25">
      <c r="A68" s="81" t="s">
        <v>610</v>
      </c>
      <c r="B68" s="81" t="str">
        <f>VLOOKUP(A68,'PAI 2025 GPS rempl2)'!$A$3:$E$505,4,0)</f>
        <v>Actividad propia</v>
      </c>
      <c r="C68" s="82" t="s">
        <v>1555</v>
      </c>
      <c r="D68" s="82" t="s">
        <v>1558</v>
      </c>
      <c r="E68" s="82" t="s">
        <v>606</v>
      </c>
      <c r="F68" s="82"/>
      <c r="G68" s="82" t="str">
        <f>VLOOKUP(A68,'PAI 2025 GPS rempl2)'!$E$4:$L$504,8,0)</f>
        <v>N/A</v>
      </c>
      <c r="H68" s="82" t="str">
        <f>VLOOKUP(A68,'PAI 2025 GPS rempl2)'!$A$4:$V$504,15,0)</f>
        <v>Consolidar el informe final de los contenidos producidos por la SIC respecto a la directriz de manejo de imagen del gobierno nacional. (Informe consoldiado de los contenidos producidos)</v>
      </c>
      <c r="I68" s="82">
        <f>VLOOKUP(A68,'PAI 2025 GPS rempl2)'!$A$4:$V$504,17,0)</f>
        <v>100</v>
      </c>
      <c r="J68" s="82" t="str">
        <f>VLOOKUP(A68,'PAI 2025 GPS rempl2)'!$A$4:$V$504,18,0)</f>
        <v>Porcentual</v>
      </c>
      <c r="K68" s="169">
        <f>VLOOKUP(A68,'PAI 2025 GPS rempl2)'!$A$4:$V$504,20,0)</f>
        <v>45993</v>
      </c>
      <c r="L68" s="169">
        <f>VLOOKUP(A68,'PAI 2025 GPS rempl2)'!$A$4:$V$504,21,0)</f>
        <v>46022</v>
      </c>
      <c r="M68" s="82" t="str">
        <f>VLOOKUP(A68,'PAI 2025 GPS rempl2)'!$A$4:$V$504,22,0)</f>
        <v>73-GRUPO DE TRABAJO DE COMUNICACION</v>
      </c>
      <c r="N68" s="82"/>
      <c r="O68" s="82"/>
      <c r="P68" s="82"/>
      <c r="Q68" s="82"/>
      <c r="S68" s="81" t="s">
        <v>610</v>
      </c>
      <c r="T68" s="81" t="str">
        <f>VLOOKUP(A68,'PAI 2025 GPS rempl2)'!$A$3:$E$505,4,0)</f>
        <v>Actividad propia</v>
      </c>
      <c r="U68" s="82" t="s">
        <v>1555</v>
      </c>
      <c r="V68" s="31">
        <f>VLOOKUP(S68,'PAI 2025 GPS rempl2)'!$E$4:$P$504,12,0)</f>
        <v>20</v>
      </c>
      <c r="W68" s="148"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9" spans="1:23" x14ac:dyDescent="0.25">
      <c r="A69" s="81" t="s">
        <v>612</v>
      </c>
      <c r="B69" s="81" t="str">
        <f>VLOOKUP(A69,'PAI 2025 GPS rempl2)'!$A$3:$E$505,4,0)</f>
        <v>Producto</v>
      </c>
      <c r="C69" s="82" t="s">
        <v>1555</v>
      </c>
      <c r="D69" s="82" t="s">
        <v>1558</v>
      </c>
      <c r="E69" s="82" t="s">
        <v>606</v>
      </c>
      <c r="F69" s="82" t="s">
        <v>12</v>
      </c>
      <c r="G69" s="82" t="str">
        <f>VLOOKUP(A69,'PAI 2025 GPS rempl2)'!$E$4:$L$504,8,0)</f>
        <v>C-3599-0200-0005-53105b</v>
      </c>
      <c r="H69" s="82"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rempl2)'!$A$4:$V$504,17,0)</f>
        <v>100</v>
      </c>
      <c r="J69" s="82" t="str">
        <f>VLOOKUP(A69,'PAI 2025 GPS rempl2)'!$A$4:$V$504,18,0)</f>
        <v>Porcentual</v>
      </c>
      <c r="K69" s="169">
        <f>VLOOKUP(A69,'PAI 2025 GPS rempl2)'!$A$4:$V$504,20,0)</f>
        <v>45691</v>
      </c>
      <c r="L69" s="169">
        <f>VLOOKUP(A69,'PAI 2025 GPS rempl2)'!$A$4:$V$504,21,0)</f>
        <v>46003</v>
      </c>
      <c r="M69" s="82" t="str">
        <f>VLOOKUP(A69,'PAI 2025 GPS rempl2)'!$A$4:$V$504,22,0)</f>
        <v>100-SECRETARIA GENERAL;
73-GRUPO DE TRABAJO DE COMUNICACION</v>
      </c>
      <c r="N69" s="82" t="s">
        <v>1427</v>
      </c>
      <c r="O69" s="82" t="s">
        <v>1428</v>
      </c>
      <c r="P69" s="82">
        <v>0</v>
      </c>
      <c r="Q69" s="82" t="s">
        <v>1525</v>
      </c>
      <c r="S69" s="81" t="s">
        <v>612</v>
      </c>
      <c r="T69" s="81" t="str">
        <f>VLOOKUP(A69,'PAI 2025 GPS rempl2)'!$A$3:$E$505,4,0)</f>
        <v>Producto</v>
      </c>
      <c r="U69" s="82" t="s">
        <v>1555</v>
      </c>
      <c r="V69" s="31">
        <f>VLOOKUP(S69,'PAI 2025 GPS rempl2)'!$E$4:$P$504,12,0)</f>
        <v>20</v>
      </c>
      <c r="W69" s="146">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81" t="s">
        <v>614</v>
      </c>
      <c r="B70" s="81" t="str">
        <f>VLOOKUP(A70,'PAI 2025 GPS rempl2)'!$A$3:$E$505,4,0)</f>
        <v>Actividad propia</v>
      </c>
      <c r="C70" s="82" t="s">
        <v>1555</v>
      </c>
      <c r="D70" s="82" t="s">
        <v>1558</v>
      </c>
      <c r="E70" s="82" t="s">
        <v>606</v>
      </c>
      <c r="F70" s="82"/>
      <c r="G70" s="82" t="str">
        <f>VLOOKUP(A70,'PAI 2025 GPS rempl2)'!$E$4:$L$504,8,0)</f>
        <v>N/A</v>
      </c>
      <c r="H70" s="82" t="str">
        <f>VLOOKUP(A70,'PAI 2025 GPS rempl2)'!$A$4:$V$504,15,0)</f>
        <v>Realizar un diagnóstico de las necesidades para la comunicaciones internas (Documento de diagnóstico)</v>
      </c>
      <c r="I70" s="82">
        <f>VLOOKUP(A70,'PAI 2025 GPS rempl2)'!$A$4:$V$504,17,0)</f>
        <v>1</v>
      </c>
      <c r="J70" s="82" t="str">
        <f>VLOOKUP(A70,'PAI 2025 GPS rempl2)'!$A$4:$V$504,18,0)</f>
        <v>Númerica</v>
      </c>
      <c r="K70" s="169">
        <f>VLOOKUP(A70,'PAI 2025 GPS rempl2)'!$A$4:$V$504,20,0)</f>
        <v>45691</v>
      </c>
      <c r="L70" s="169">
        <f>VLOOKUP(A70,'PAI 2025 GPS rempl2)'!$A$4:$V$504,21,0)</f>
        <v>45744</v>
      </c>
      <c r="M70" s="82" t="str">
        <f>VLOOKUP(A70,'PAI 2025 GPS rempl2)'!$A$4:$V$504,22,0)</f>
        <v>73-GRUPO DE TRABAJO DE COMUNICACION</v>
      </c>
      <c r="N70" s="82"/>
      <c r="O70" s="82"/>
      <c r="P70" s="82"/>
      <c r="Q70" s="82"/>
      <c r="S70" s="81" t="s">
        <v>614</v>
      </c>
      <c r="T70" s="81" t="str">
        <f>VLOOKUP(A70,'PAI 2025 GPS rempl2)'!$A$3:$E$505,4,0)</f>
        <v>Actividad propia</v>
      </c>
      <c r="U70" s="82" t="s">
        <v>1555</v>
      </c>
      <c r="V70" s="31">
        <f>VLOOKUP(S70,'PAI 2025 GPS rempl2)'!$E$4:$P$504,12,0)</f>
        <v>20</v>
      </c>
      <c r="W70" s="148"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1" spans="1:23" x14ac:dyDescent="0.25">
      <c r="A71" s="81" t="s">
        <v>616</v>
      </c>
      <c r="B71" s="81" t="str">
        <f>VLOOKUP(A71,'PAI 2025 GPS rempl2)'!$A$3:$E$505,4,0)</f>
        <v>Actividad propia</v>
      </c>
      <c r="C71" s="82" t="s">
        <v>1555</v>
      </c>
      <c r="D71" s="82" t="s">
        <v>1558</v>
      </c>
      <c r="E71" s="82" t="s">
        <v>606</v>
      </c>
      <c r="F71" s="82"/>
      <c r="G71" s="82" t="str">
        <f>VLOOKUP(A71,'PAI 2025 GPS rempl2)'!$E$4:$L$504,8,0)</f>
        <v>N/A</v>
      </c>
      <c r="H71" s="82" t="str">
        <f>VLOOKUP(A71,'PAI 2025 GPS rempl2)'!$A$4:$V$504,15,0)</f>
        <v>Elaborar la estrategia de comunicaciones internas que incluya el plan de trabajo para su realización (Documento de estrategia que incluya plan de trabajo)</v>
      </c>
      <c r="I71" s="82">
        <f>VLOOKUP(A71,'PAI 2025 GPS rempl2)'!$A$4:$V$504,17,0)</f>
        <v>100</v>
      </c>
      <c r="J71" s="82" t="str">
        <f>VLOOKUP(A71,'PAI 2025 GPS rempl2)'!$A$4:$V$504,18,0)</f>
        <v>Porcentual</v>
      </c>
      <c r="K71" s="169">
        <f>VLOOKUP(A71,'PAI 2025 GPS rempl2)'!$A$4:$V$504,20,0)</f>
        <v>45748</v>
      </c>
      <c r="L71" s="169">
        <f>VLOOKUP(A71,'PAI 2025 GPS rempl2)'!$A$4:$V$504,21,0)</f>
        <v>45777</v>
      </c>
      <c r="M71" s="82" t="str">
        <f>VLOOKUP(A71,'PAI 2025 GPS rempl2)'!$A$4:$V$504,22,0)</f>
        <v>73-GRUPO DE TRABAJO DE COMUNICACION</v>
      </c>
      <c r="N71" s="82"/>
      <c r="O71" s="82"/>
      <c r="P71" s="82"/>
      <c r="Q71" s="82"/>
      <c r="S71" s="81" t="s">
        <v>616</v>
      </c>
      <c r="T71" s="81" t="str">
        <f>VLOOKUP(A71,'PAI 2025 GPS rempl2)'!$A$3:$E$505,4,0)</f>
        <v>Actividad propia</v>
      </c>
      <c r="U71" s="82" t="s">
        <v>1555</v>
      </c>
      <c r="V71" s="31">
        <f>VLOOKUP(S71,'PAI 2025 GPS rempl2)'!$E$4:$P$504,12,0)</f>
        <v>30</v>
      </c>
      <c r="W71" s="148"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2" spans="1:23" x14ac:dyDescent="0.25">
      <c r="A72" s="81" t="s">
        <v>618</v>
      </c>
      <c r="B72" s="81" t="str">
        <f>VLOOKUP(A72,'PAI 2025 GPS rempl2)'!$A$3:$E$505,4,0)</f>
        <v>Actividad propia</v>
      </c>
      <c r="C72" s="82" t="s">
        <v>1555</v>
      </c>
      <c r="D72" s="82" t="s">
        <v>1558</v>
      </c>
      <c r="E72" s="82" t="s">
        <v>606</v>
      </c>
      <c r="F72" s="82"/>
      <c r="G72" s="82" t="str">
        <f>VLOOKUP(A72,'PAI 2025 GPS rempl2)'!$E$4:$L$504,8,0)</f>
        <v>N/A</v>
      </c>
      <c r="H72" s="82" t="str">
        <f>VLOOKUP(A72,'PAI 2025 GPS rempl2)'!$A$4:$V$504,15,0)</f>
        <v>Ejecutar el Plan de trabajo de la estrategia de comunicaciones internas (Documento de seguimiento trimestral)</v>
      </c>
      <c r="I72" s="82">
        <f>VLOOKUP(A72,'PAI 2025 GPS rempl2)'!$A$4:$V$504,17,0)</f>
        <v>3</v>
      </c>
      <c r="J72" s="82" t="str">
        <f>VLOOKUP(A72,'PAI 2025 GPS rempl2)'!$A$4:$V$504,18,0)</f>
        <v>Númerica</v>
      </c>
      <c r="K72" s="169">
        <f>VLOOKUP(A72,'PAI 2025 GPS rempl2)'!$A$4:$V$504,20,0)</f>
        <v>45748</v>
      </c>
      <c r="L72" s="169">
        <f>VLOOKUP(A72,'PAI 2025 GPS rempl2)'!$A$4:$V$504,21,0)</f>
        <v>45982</v>
      </c>
      <c r="M72" s="82" t="str">
        <f>VLOOKUP(A72,'PAI 2025 GPS rempl2)'!$A$4:$V$504,22,0)</f>
        <v>100-SECRETARIA GENERAL;
73-GRUPO DE TRABAJO DE COMUNICACION</v>
      </c>
      <c r="N72" s="82"/>
      <c r="O72" s="82"/>
      <c r="P72" s="82"/>
      <c r="Q72" s="82"/>
      <c r="S72" s="81" t="s">
        <v>618</v>
      </c>
      <c r="T72" s="81" t="str">
        <f>VLOOKUP(A72,'PAI 2025 GPS rempl2)'!$A$3:$E$505,4,0)</f>
        <v>Actividad propia</v>
      </c>
      <c r="U72" s="82" t="s">
        <v>1555</v>
      </c>
      <c r="V72" s="31">
        <f>VLOOKUP(S72,'PAI 2025 GPS rempl2)'!$E$4:$P$504,12,0)</f>
        <v>40</v>
      </c>
      <c r="W72" s="148"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3" spans="1:23" x14ac:dyDescent="0.25">
      <c r="A73" s="81" t="s">
        <v>620</v>
      </c>
      <c r="B73" s="81" t="str">
        <f>VLOOKUP(A73,'PAI 2025 GPS rempl2)'!$A$3:$E$505,4,0)</f>
        <v>Actividad propia</v>
      </c>
      <c r="C73" s="82" t="s">
        <v>1555</v>
      </c>
      <c r="D73" s="82" t="s">
        <v>1558</v>
      </c>
      <c r="E73" s="82" t="s">
        <v>606</v>
      </c>
      <c r="F73" s="82"/>
      <c r="G73" s="82" t="str">
        <f>VLOOKUP(A73,'PAI 2025 GPS rempl2)'!$E$4:$L$504,8,0)</f>
        <v>N/A</v>
      </c>
      <c r="H73" s="82" t="str">
        <f>VLOOKUP(A73,'PAI 2025 GPS rempl2)'!$A$4:$V$504,15,0)</f>
        <v>Elaborar informe final de los resultados de la implementación de la estrategia de comunicaciones internas (Informe de resultados de implementación)</v>
      </c>
      <c r="I73" s="82">
        <f>VLOOKUP(A73,'PAI 2025 GPS rempl2)'!$A$4:$V$504,17,0)</f>
        <v>1</v>
      </c>
      <c r="J73" s="82" t="str">
        <f>VLOOKUP(A73,'PAI 2025 GPS rempl2)'!$A$4:$V$504,18,0)</f>
        <v>Númerica</v>
      </c>
      <c r="K73" s="169">
        <f>VLOOKUP(A73,'PAI 2025 GPS rempl2)'!$A$4:$V$504,20,0)</f>
        <v>45985</v>
      </c>
      <c r="L73" s="169">
        <f>VLOOKUP(A73,'PAI 2025 GPS rempl2)'!$A$4:$V$504,21,0)</f>
        <v>46003</v>
      </c>
      <c r="M73" s="82" t="str">
        <f>VLOOKUP(A73,'PAI 2025 GPS rempl2)'!$A$4:$V$504,22,0)</f>
        <v>100-SECRETARIA GENERAL;
73-GRUPO DE TRABAJO DE COMUNICACION</v>
      </c>
      <c r="N73" s="82"/>
      <c r="O73" s="82"/>
      <c r="P73" s="82"/>
      <c r="Q73" s="82"/>
      <c r="S73" s="81" t="s">
        <v>620</v>
      </c>
      <c r="T73" s="81" t="str">
        <f>VLOOKUP(A73,'PAI 2025 GPS rempl2)'!$A$3:$E$505,4,0)</f>
        <v>Actividad propia</v>
      </c>
      <c r="U73" s="82" t="s">
        <v>1555</v>
      </c>
      <c r="V73" s="31">
        <f>VLOOKUP(S73,'PAI 2025 GPS rempl2)'!$E$4:$P$504,12,0)</f>
        <v>10</v>
      </c>
      <c r="W73" s="148"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4" spans="1:23" x14ac:dyDescent="0.25">
      <c r="A74" s="81" t="s">
        <v>622</v>
      </c>
      <c r="B74" s="81" t="str">
        <f>VLOOKUP(A74,'PAI 2025 GPS rempl2)'!$A$3:$E$505,4,0)</f>
        <v>Producto</v>
      </c>
      <c r="C74" s="82" t="s">
        <v>1555</v>
      </c>
      <c r="D74" s="82" t="s">
        <v>1558</v>
      </c>
      <c r="E74" s="82" t="s">
        <v>606</v>
      </c>
      <c r="F74" s="82" t="s">
        <v>10</v>
      </c>
      <c r="G74" s="82" t="str">
        <f>VLOOKUP(A74,'PAI 2025 GPS rempl2)'!$E$4:$L$504,8,0)</f>
        <v>C-3599-0200-0005-53105b</v>
      </c>
      <c r="H74" s="82" t="str">
        <f>VLOOKUP(A74,'PAI 2025 GPS rempl2)'!$A$4:$V$504,15,0)</f>
        <v>Estrategia de fortalecimiento de la difusión de la misionalidad de la Entidad a nivel nacional, elaborada e implementada (Informe de resultados de implementación)</v>
      </c>
      <c r="I74" s="82">
        <f>VLOOKUP(A74,'PAI 2025 GPS rempl2)'!$A$4:$V$504,17,0)</f>
        <v>100</v>
      </c>
      <c r="J74" s="82" t="str">
        <f>VLOOKUP(A74,'PAI 2025 GPS rempl2)'!$A$4:$V$504,18,0)</f>
        <v>Porcentual</v>
      </c>
      <c r="K74" s="169">
        <f>VLOOKUP(A74,'PAI 2025 GPS rempl2)'!$A$4:$V$504,20,0)</f>
        <v>45672</v>
      </c>
      <c r="L74" s="169">
        <f>VLOOKUP(A74,'PAI 2025 GPS rempl2)'!$A$4:$V$504,21,0)</f>
        <v>46022</v>
      </c>
      <c r="M74" s="82" t="str">
        <f>VLOOKUP(A74,'PAI 2025 GPS rempl2)'!$A$4:$V$504,22,0)</f>
        <v>73-GRUPO DE TRABAJO DE COMUNICACION</v>
      </c>
      <c r="N74" s="82" t="s">
        <v>1431</v>
      </c>
      <c r="O74" s="82" t="s">
        <v>1432</v>
      </c>
      <c r="P74" s="82">
        <v>0</v>
      </c>
      <c r="Q74" s="82" t="s">
        <v>1527</v>
      </c>
      <c r="S74" s="81" t="s">
        <v>622</v>
      </c>
      <c r="T74" s="81" t="str">
        <f>VLOOKUP(A74,'PAI 2025 GPS rempl2)'!$A$3:$E$505,4,0)</f>
        <v>Producto</v>
      </c>
      <c r="U74" s="82" t="s">
        <v>1555</v>
      </c>
      <c r="V74" s="31">
        <f>VLOOKUP(S74,'PAI 2025 GPS rempl2)'!$E$4:$P$504,12,0)</f>
        <v>30</v>
      </c>
      <c r="W74" s="146">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81" t="s">
        <v>623</v>
      </c>
      <c r="B75" s="81" t="str">
        <f>VLOOKUP(A75,'PAI 2025 GPS rempl2)'!$A$3:$E$505,4,0)</f>
        <v>Actividad propia</v>
      </c>
      <c r="C75" s="82" t="s">
        <v>1555</v>
      </c>
      <c r="D75" s="82" t="s">
        <v>1558</v>
      </c>
      <c r="E75" s="82" t="s">
        <v>606</v>
      </c>
      <c r="F75" s="82"/>
      <c r="G75" s="82" t="str">
        <f>VLOOKUP(A75,'PAI 2025 GPS rempl2)'!$E$4:$L$504,8,0)</f>
        <v>N/A</v>
      </c>
      <c r="H75" s="82" t="str">
        <f>VLOOKUP(A75,'PAI 2025 GPS rempl2)'!$A$4:$V$504,15,0)</f>
        <v>Diseñar la estrategia de fortalecimiento de la difusión de la misionalidad de la Entidad a nivel nacional que incluya el plan de trabajo de ejecución  (Documento de estrategia que incluya plan de trabajo)</v>
      </c>
      <c r="I75" s="82">
        <f>VLOOKUP(A75,'PAI 2025 GPS rempl2)'!$A$4:$V$504,17,0)</f>
        <v>1</v>
      </c>
      <c r="J75" s="82" t="str">
        <f>VLOOKUP(A75,'PAI 2025 GPS rempl2)'!$A$4:$V$504,18,0)</f>
        <v>Númerica</v>
      </c>
      <c r="K75" s="169">
        <f>VLOOKUP(A75,'PAI 2025 GPS rempl2)'!$A$4:$V$504,20,0)</f>
        <v>45672</v>
      </c>
      <c r="L75" s="169">
        <f>VLOOKUP(A75,'PAI 2025 GPS rempl2)'!$A$4:$V$504,21,0)</f>
        <v>45716</v>
      </c>
      <c r="M75" s="82" t="str">
        <f>VLOOKUP(A75,'PAI 2025 GPS rempl2)'!$A$4:$V$504,22,0)</f>
        <v>73-GRUPO DE TRABAJO DE COMUNICACION</v>
      </c>
      <c r="N75" s="82"/>
      <c r="O75" s="82"/>
      <c r="P75" s="82"/>
      <c r="Q75" s="82"/>
      <c r="S75" s="81" t="s">
        <v>623</v>
      </c>
      <c r="T75" s="81" t="str">
        <f>VLOOKUP(A75,'PAI 2025 GPS rempl2)'!$A$3:$E$505,4,0)</f>
        <v>Actividad propia</v>
      </c>
      <c r="U75" s="82" t="s">
        <v>1555</v>
      </c>
      <c r="V75" s="31">
        <f>VLOOKUP(S75,'PAI 2025 GPS rempl2)'!$E$4:$P$504,12,0)</f>
        <v>30</v>
      </c>
      <c r="W75" s="148"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6" spans="1:23" x14ac:dyDescent="0.25">
      <c r="A76" s="81" t="s">
        <v>625</v>
      </c>
      <c r="B76" s="81" t="str">
        <f>VLOOKUP(A76,'PAI 2025 GPS rempl2)'!$A$3:$E$505,4,0)</f>
        <v>Actividad propia</v>
      </c>
      <c r="C76" s="82" t="s">
        <v>1555</v>
      </c>
      <c r="D76" s="82" t="s">
        <v>1558</v>
      </c>
      <c r="E76" s="82" t="s">
        <v>606</v>
      </c>
      <c r="F76" s="82"/>
      <c r="G76" s="82" t="str">
        <f>VLOOKUP(A76,'PAI 2025 GPS rempl2)'!$E$4:$L$504,8,0)</f>
        <v>N/A</v>
      </c>
      <c r="H76" s="82" t="str">
        <f>VLOOKUP(A76,'PAI 2025 GPS rempl2)'!$A$4:$V$504,15,0)</f>
        <v>Ejecutar el plan de trabajo de la estrategia de comunicaciones externas (Informe de avance trimestral)</v>
      </c>
      <c r="I76" s="82">
        <f>VLOOKUP(A76,'PAI 2025 GPS rempl2)'!$A$4:$V$504,17,0)</f>
        <v>3</v>
      </c>
      <c r="J76" s="82" t="str">
        <f>VLOOKUP(A76,'PAI 2025 GPS rempl2)'!$A$4:$V$504,18,0)</f>
        <v>Númerica</v>
      </c>
      <c r="K76" s="169">
        <f>VLOOKUP(A76,'PAI 2025 GPS rempl2)'!$A$4:$V$504,20,0)</f>
        <v>45720</v>
      </c>
      <c r="L76" s="169">
        <f>VLOOKUP(A76,'PAI 2025 GPS rempl2)'!$A$4:$V$504,21,0)</f>
        <v>45989</v>
      </c>
      <c r="M76" s="82" t="str">
        <f>VLOOKUP(A76,'PAI 2025 GPS rempl2)'!$A$4:$V$504,22,0)</f>
        <v>73-GRUPO DE TRABAJO DE COMUNICACION</v>
      </c>
      <c r="N76" s="82"/>
      <c r="O76" s="82"/>
      <c r="P76" s="82"/>
      <c r="Q76" s="82"/>
      <c r="S76" s="81" t="s">
        <v>625</v>
      </c>
      <c r="T76" s="81" t="str">
        <f>VLOOKUP(A76,'PAI 2025 GPS rempl2)'!$A$3:$E$505,4,0)</f>
        <v>Actividad propia</v>
      </c>
      <c r="U76" s="82" t="s">
        <v>1555</v>
      </c>
      <c r="V76" s="31">
        <f>VLOOKUP(S76,'PAI 2025 GPS rempl2)'!$E$4:$P$504,12,0)</f>
        <v>40</v>
      </c>
      <c r="W76" s="148"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7" spans="1:23" x14ac:dyDescent="0.25">
      <c r="A77" s="81" t="s">
        <v>627</v>
      </c>
      <c r="B77" s="81" t="str">
        <f>VLOOKUP(A77,'PAI 2025 GPS rempl2)'!$A$3:$E$505,4,0)</f>
        <v>Actividad propia</v>
      </c>
      <c r="C77" s="82" t="s">
        <v>1555</v>
      </c>
      <c r="D77" s="82" t="s">
        <v>1558</v>
      </c>
      <c r="E77" s="82" t="s">
        <v>606</v>
      </c>
      <c r="F77" s="82"/>
      <c r="G77" s="82" t="str">
        <f>VLOOKUP(A77,'PAI 2025 GPS rempl2)'!$E$4:$L$504,8,0)</f>
        <v>N/A</v>
      </c>
      <c r="H77" s="82" t="str">
        <f>VLOOKUP(A77,'PAI 2025 GPS rempl2)'!$A$4:$V$504,15,0)</f>
        <v>Elaborar informe trimestral de los resultados de la implementación de la estrategia de fortalecimiento (Informe de avance trimestral)</v>
      </c>
      <c r="I77" s="82">
        <f>VLOOKUP(A77,'PAI 2025 GPS rempl2)'!$A$4:$V$504,17,0)</f>
        <v>4</v>
      </c>
      <c r="J77" s="82" t="str">
        <f>VLOOKUP(A77,'PAI 2025 GPS rempl2)'!$A$4:$V$504,18,0)</f>
        <v>Númerica</v>
      </c>
      <c r="K77" s="169">
        <f>VLOOKUP(A77,'PAI 2025 GPS rempl2)'!$A$4:$V$504,20,0)</f>
        <v>45730</v>
      </c>
      <c r="L77" s="169">
        <f>VLOOKUP(A77,'PAI 2025 GPS rempl2)'!$A$4:$V$504,21,0)</f>
        <v>46022</v>
      </c>
      <c r="M77" s="82" t="str">
        <f>VLOOKUP(A77,'PAI 2025 GPS rempl2)'!$A$4:$V$504,22,0)</f>
        <v>73-GRUPO DE TRABAJO DE COMUNICACION</v>
      </c>
      <c r="N77" s="82"/>
      <c r="O77" s="82"/>
      <c r="P77" s="82"/>
      <c r="Q77" s="82"/>
      <c r="S77" s="81" t="s">
        <v>627</v>
      </c>
      <c r="T77" s="81" t="str">
        <f>VLOOKUP(A77,'PAI 2025 GPS rempl2)'!$A$3:$E$505,4,0)</f>
        <v>Actividad propia</v>
      </c>
      <c r="U77" s="82" t="s">
        <v>1555</v>
      </c>
      <c r="V77" s="31">
        <f>VLOOKUP(S77,'PAI 2025 GPS rempl2)'!$E$4:$P$504,12,0)</f>
        <v>20</v>
      </c>
      <c r="W77" s="148"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8" spans="1:23" x14ac:dyDescent="0.25">
      <c r="A78" s="81" t="s">
        <v>629</v>
      </c>
      <c r="B78" s="81" t="str">
        <f>VLOOKUP(A78,'PAI 2025 GPS rempl2)'!$A$3:$E$505,4,0)</f>
        <v>Actividad propia</v>
      </c>
      <c r="C78" s="82" t="s">
        <v>1555</v>
      </c>
      <c r="D78" s="82" t="s">
        <v>1558</v>
      </c>
      <c r="E78" s="82" t="s">
        <v>606</v>
      </c>
      <c r="F78" s="82"/>
      <c r="G78" s="82" t="str">
        <f>VLOOKUP(A78,'PAI 2025 GPS rempl2)'!$E$4:$L$504,8,0)</f>
        <v>N/A</v>
      </c>
      <c r="H78" s="82" t="str">
        <f>VLOOKUP(A78,'PAI 2025 GPS rempl2)'!$A$4:$V$504,15,0)</f>
        <v>Realizar y consolidar informe de monitoreo de medios (Informe de avance trimestral)</v>
      </c>
      <c r="I78" s="82">
        <f>VLOOKUP(A78,'PAI 2025 GPS rempl2)'!$A$4:$V$504,17,0)</f>
        <v>2</v>
      </c>
      <c r="J78" s="82" t="str">
        <f>VLOOKUP(A78,'PAI 2025 GPS rempl2)'!$A$4:$V$504,18,0)</f>
        <v>Númerica</v>
      </c>
      <c r="K78" s="169">
        <f>VLOOKUP(A78,'PAI 2025 GPS rempl2)'!$A$4:$V$504,20,0)</f>
        <v>45839</v>
      </c>
      <c r="L78" s="169">
        <f>VLOOKUP(A78,'PAI 2025 GPS rempl2)'!$A$4:$V$504,21,0)</f>
        <v>46022</v>
      </c>
      <c r="M78" s="82" t="str">
        <f>VLOOKUP(A78,'PAI 2025 GPS rempl2)'!$A$4:$V$504,22,0)</f>
        <v>73-GRUPO DE TRABAJO DE COMUNICACION</v>
      </c>
      <c r="N78" s="82"/>
      <c r="O78" s="82"/>
      <c r="P78" s="82"/>
      <c r="Q78" s="82"/>
      <c r="S78" s="81" t="s">
        <v>629</v>
      </c>
      <c r="T78" s="81" t="str">
        <f>VLOOKUP(A78,'PAI 2025 GPS rempl2)'!$A$3:$E$505,4,0)</f>
        <v>Actividad propia</v>
      </c>
      <c r="U78" s="82" t="s">
        <v>1555</v>
      </c>
      <c r="V78" s="31">
        <f>VLOOKUP(S78,'PAI 2025 GPS rempl2)'!$E$4:$P$504,12,0)</f>
        <v>10</v>
      </c>
      <c r="W78" s="148"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9" spans="1:23" x14ac:dyDescent="0.25">
      <c r="A79" s="81" t="s">
        <v>631</v>
      </c>
      <c r="B79" s="81" t="str">
        <f>VLOOKUP(A79,'PAI 2025 GPS rempl2)'!$A$3:$E$505,4,0)</f>
        <v>Producto</v>
      </c>
      <c r="C79" s="82" t="s">
        <v>1555</v>
      </c>
      <c r="D79" s="82" t="s">
        <v>1559</v>
      </c>
      <c r="E79" s="82" t="s">
        <v>632</v>
      </c>
      <c r="F79" s="82" t="s">
        <v>12</v>
      </c>
      <c r="G79" s="82" t="str">
        <f>VLOOKUP(A79,'PAI 2025 GPS rempl2)'!$E$4:$L$504,8,0)</f>
        <v>C-3599-0200-0005-53105b</v>
      </c>
      <c r="H79" s="82" t="str">
        <f>VLOOKUP(A79,'PAI 2025 GPS rempl2)'!$A$4:$V$504,15,0)</f>
        <v>Planeación, gestión y seguimiento de los eventos institucionales y procesos digital interno y externo liderados por el Grupo de Comunicación, sistematizados. (Informe de implementación de la sistematización)</v>
      </c>
      <c r="I79" s="82">
        <f>VLOOKUP(A79,'PAI 2025 GPS rempl2)'!$A$4:$V$504,17,0)</f>
        <v>100</v>
      </c>
      <c r="J79" s="82" t="str">
        <f>VLOOKUP(A79,'PAI 2025 GPS rempl2)'!$A$4:$V$504,18,0)</f>
        <v>Porcentual</v>
      </c>
      <c r="K79" s="169">
        <f>VLOOKUP(A79,'PAI 2025 GPS rempl2)'!$A$4:$V$504,20,0)</f>
        <v>45695</v>
      </c>
      <c r="L79" s="169">
        <f>VLOOKUP(A79,'PAI 2025 GPS rempl2)'!$A$4:$V$504,21,0)</f>
        <v>46010</v>
      </c>
      <c r="M79" s="82" t="str">
        <f>VLOOKUP(A79,'PAI 2025 GPS rempl2)'!$A$4:$V$504,22,0)</f>
        <v>73-GRUPO DE TRABAJO DE COMUNICACION</v>
      </c>
      <c r="N79" s="82" t="s">
        <v>1427</v>
      </c>
      <c r="O79" s="82" t="s">
        <v>1428</v>
      </c>
      <c r="P79" s="82">
        <v>0</v>
      </c>
      <c r="Q79" s="82" t="s">
        <v>1525</v>
      </c>
      <c r="S79" s="81" t="s">
        <v>631</v>
      </c>
      <c r="T79" s="81" t="str">
        <f>VLOOKUP(A79,'PAI 2025 GPS rempl2)'!$A$3:$E$505,4,0)</f>
        <v>Producto</v>
      </c>
      <c r="U79" s="82" t="s">
        <v>1555</v>
      </c>
      <c r="V79" s="31">
        <f>VLOOKUP(S79,'PAI 2025 GPS rempl2)'!$E$4:$P$504,12,0)</f>
        <v>20</v>
      </c>
      <c r="W79" s="146">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81" t="s">
        <v>634</v>
      </c>
      <c r="B80" s="81" t="str">
        <f>VLOOKUP(A80,'PAI 2025 GPS rempl2)'!$A$3:$E$505,4,0)</f>
        <v>Actividad propia</v>
      </c>
      <c r="C80" s="82" t="s">
        <v>1555</v>
      </c>
      <c r="D80" s="82" t="s">
        <v>1559</v>
      </c>
      <c r="E80" s="82" t="s">
        <v>632</v>
      </c>
      <c r="F80" s="82"/>
      <c r="G80" s="82" t="str">
        <f>VLOOKUP(A80,'PAI 2025 GPS rempl2)'!$E$4:$L$504,8,0)</f>
        <v>N/A</v>
      </c>
      <c r="H80" s="82" t="str">
        <f>VLOOKUP(A80,'PAI 2025 GPS rempl2)'!$A$4:$V$504,15,0)</f>
        <v>Identificar las necesidades de sistematización de los procesos de planeación, ejecución y seguimiento a los eventos y elaborar la propuesta de implementación  (Documento de propuesta)</v>
      </c>
      <c r="I80" s="82">
        <f>VLOOKUP(A80,'PAI 2025 GPS rempl2)'!$A$4:$V$504,17,0)</f>
        <v>1</v>
      </c>
      <c r="J80" s="82" t="str">
        <f>VLOOKUP(A80,'PAI 2025 GPS rempl2)'!$A$4:$V$504,18,0)</f>
        <v>Númerica</v>
      </c>
      <c r="K80" s="169">
        <f>VLOOKUP(A80,'PAI 2025 GPS rempl2)'!$A$4:$V$504,20,0)</f>
        <v>45695</v>
      </c>
      <c r="L80" s="169">
        <f>VLOOKUP(A80,'PAI 2025 GPS rempl2)'!$A$4:$V$504,21,0)</f>
        <v>45758</v>
      </c>
      <c r="M80" s="82" t="str">
        <f>VLOOKUP(A80,'PAI 2025 GPS rempl2)'!$A$4:$V$504,22,0)</f>
        <v>73-GRUPO DE TRABAJO DE COMUNICACION</v>
      </c>
      <c r="N80" s="82"/>
      <c r="O80" s="82"/>
      <c r="P80" s="82"/>
      <c r="Q80" s="82"/>
      <c r="S80" s="81" t="s">
        <v>634</v>
      </c>
      <c r="T80" s="81" t="str">
        <f>VLOOKUP(A80,'PAI 2025 GPS rempl2)'!$A$3:$E$505,4,0)</f>
        <v>Actividad propia</v>
      </c>
      <c r="U80" s="82" t="s">
        <v>1555</v>
      </c>
      <c r="V80" s="31">
        <f>VLOOKUP(S80,'PAI 2025 GPS rempl2)'!$E$4:$P$504,12,0)</f>
        <v>10</v>
      </c>
      <c r="W80" s="148"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1" spans="1:23" x14ac:dyDescent="0.25">
      <c r="A81" s="81" t="s">
        <v>636</v>
      </c>
      <c r="B81" s="81" t="str">
        <f>VLOOKUP(A81,'PAI 2025 GPS rempl2)'!$A$3:$E$505,4,0)</f>
        <v>Actividad propia</v>
      </c>
      <c r="C81" s="82" t="s">
        <v>1555</v>
      </c>
      <c r="D81" s="82" t="s">
        <v>1559</v>
      </c>
      <c r="E81" s="82" t="s">
        <v>632</v>
      </c>
      <c r="F81" s="82"/>
      <c r="G81" s="82" t="str">
        <f>VLOOKUP(A81,'PAI 2025 GPS rempl2)'!$E$4:$L$504,8,0)</f>
        <v>N/A</v>
      </c>
      <c r="H81" s="82" t="str">
        <f>VLOOKUP(A81,'PAI 2025 GPS rempl2)'!$A$4:$V$504,15,0)</f>
        <v>Identificar las necesidades de sistematización de los procesos de planeación, ejecución y seguimiento a los procesos digitales internos y externos y elaborar la propuesta de implementación  (Documento de propuesta)</v>
      </c>
      <c r="I81" s="82">
        <f>VLOOKUP(A81,'PAI 2025 GPS rempl2)'!$A$4:$V$504,17,0)</f>
        <v>1</v>
      </c>
      <c r="J81" s="82" t="str">
        <f>VLOOKUP(A81,'PAI 2025 GPS rempl2)'!$A$4:$V$504,18,0)</f>
        <v>Númerica</v>
      </c>
      <c r="K81" s="169">
        <f>VLOOKUP(A81,'PAI 2025 GPS rempl2)'!$A$4:$V$504,20,0)</f>
        <v>45695</v>
      </c>
      <c r="L81" s="169">
        <f>VLOOKUP(A81,'PAI 2025 GPS rempl2)'!$A$4:$V$504,21,0)</f>
        <v>45747</v>
      </c>
      <c r="M81" s="82" t="str">
        <f>VLOOKUP(A81,'PAI 2025 GPS rempl2)'!$A$4:$V$504,22,0)</f>
        <v>73-GRUPO DE TRABAJO DE COMUNICACION</v>
      </c>
      <c r="N81" s="82"/>
      <c r="O81" s="82"/>
      <c r="P81" s="82"/>
      <c r="Q81" s="82"/>
      <c r="S81" s="81" t="s">
        <v>636</v>
      </c>
      <c r="T81" s="81" t="str">
        <f>VLOOKUP(A81,'PAI 2025 GPS rempl2)'!$A$3:$E$505,4,0)</f>
        <v>Actividad propia</v>
      </c>
      <c r="U81" s="82" t="s">
        <v>1555</v>
      </c>
      <c r="V81" s="31">
        <f>VLOOKUP(S81,'PAI 2025 GPS rempl2)'!$E$4:$P$504,12,0)</f>
        <v>10</v>
      </c>
      <c r="W81" s="148"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2" spans="1:23" x14ac:dyDescent="0.25">
      <c r="A82" s="81" t="s">
        <v>638</v>
      </c>
      <c r="B82" s="81" t="str">
        <f>VLOOKUP(A82,'PAI 2025 GPS rempl2)'!$A$3:$E$505,4,0)</f>
        <v>Actividad propia</v>
      </c>
      <c r="C82" s="82" t="s">
        <v>1555</v>
      </c>
      <c r="D82" s="82" t="s">
        <v>1559</v>
      </c>
      <c r="E82" s="82" t="s">
        <v>632</v>
      </c>
      <c r="F82" s="82"/>
      <c r="G82" s="82" t="str">
        <f>VLOOKUP(A82,'PAI 2025 GPS rempl2)'!$E$4:$L$504,8,0)</f>
        <v>N/A</v>
      </c>
      <c r="H82" s="82" t="str">
        <f>VLOOKUP(A82,'PAI 2025 GPS rempl2)'!$A$4:$V$504,15,0)</f>
        <v>Realizar la sistematización de los procesos planeación, ejecución y seguimiento a procesos digitales internos y externos  (Documento de evidencias de sistematización)</v>
      </c>
      <c r="I82" s="82">
        <f>VLOOKUP(A82,'PAI 2025 GPS rempl2)'!$A$4:$V$504,17,0)</f>
        <v>100</v>
      </c>
      <c r="J82" s="82" t="str">
        <f>VLOOKUP(A82,'PAI 2025 GPS rempl2)'!$A$4:$V$504,18,0)</f>
        <v>Porcentual</v>
      </c>
      <c r="K82" s="169">
        <f>VLOOKUP(A82,'PAI 2025 GPS rempl2)'!$A$4:$V$504,20,0)</f>
        <v>45748</v>
      </c>
      <c r="L82" s="169">
        <f>VLOOKUP(A82,'PAI 2025 GPS rempl2)'!$A$4:$V$504,21,0)</f>
        <v>45961</v>
      </c>
      <c r="M82" s="82" t="str">
        <f>VLOOKUP(A82,'PAI 2025 GPS rempl2)'!$A$4:$V$504,22,0)</f>
        <v>73-GRUPO DE TRABAJO DE COMUNICACION</v>
      </c>
      <c r="N82" s="82"/>
      <c r="O82" s="82"/>
      <c r="P82" s="82"/>
      <c r="Q82" s="82"/>
      <c r="S82" s="81" t="s">
        <v>638</v>
      </c>
      <c r="T82" s="81" t="str">
        <f>VLOOKUP(A82,'PAI 2025 GPS rempl2)'!$A$3:$E$505,4,0)</f>
        <v>Actividad propia</v>
      </c>
      <c r="U82" s="82" t="s">
        <v>1555</v>
      </c>
      <c r="V82" s="31">
        <f>VLOOKUP(S82,'PAI 2025 GPS rempl2)'!$E$4:$P$504,12,0)</f>
        <v>30</v>
      </c>
      <c r="W82" s="148"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3" spans="1:23" x14ac:dyDescent="0.25">
      <c r="A83" s="81" t="s">
        <v>640</v>
      </c>
      <c r="B83" s="81" t="str">
        <f>VLOOKUP(A83,'PAI 2025 GPS rempl2)'!$A$3:$E$505,4,0)</f>
        <v>Actividad propia</v>
      </c>
      <c r="C83" s="82" t="s">
        <v>1555</v>
      </c>
      <c r="D83" s="82" t="s">
        <v>1559</v>
      </c>
      <c r="E83" s="82" t="s">
        <v>632</v>
      </c>
      <c r="F83" s="82"/>
      <c r="G83" s="82" t="str">
        <f>VLOOKUP(A83,'PAI 2025 GPS rempl2)'!$E$4:$L$504,8,0)</f>
        <v>N/A</v>
      </c>
      <c r="H83" s="82" t="str">
        <f>VLOOKUP(A83,'PAI 2025 GPS rempl2)'!$A$4:$V$504,15,0)</f>
        <v>Realizar la sistematización de los procesos planeación, ejecución y seguimiento a los eventos  (Documento de evidencias de sistematización)</v>
      </c>
      <c r="I83" s="82">
        <f>VLOOKUP(A83,'PAI 2025 GPS rempl2)'!$A$4:$V$504,17,0)</f>
        <v>100</v>
      </c>
      <c r="J83" s="82" t="str">
        <f>VLOOKUP(A83,'PAI 2025 GPS rempl2)'!$A$4:$V$504,18,0)</f>
        <v>Porcentual</v>
      </c>
      <c r="K83" s="169">
        <f>VLOOKUP(A83,'PAI 2025 GPS rempl2)'!$A$4:$V$504,20,0)</f>
        <v>45769</v>
      </c>
      <c r="L83" s="169">
        <f>VLOOKUP(A83,'PAI 2025 GPS rempl2)'!$A$4:$V$504,21,0)</f>
        <v>45982</v>
      </c>
      <c r="M83" s="82" t="str">
        <f>VLOOKUP(A83,'PAI 2025 GPS rempl2)'!$A$4:$V$504,22,0)</f>
        <v>73-GRUPO DE TRABAJO DE COMUNICACION</v>
      </c>
      <c r="N83" s="82"/>
      <c r="O83" s="82"/>
      <c r="P83" s="82"/>
      <c r="Q83" s="82"/>
      <c r="S83" s="81" t="s">
        <v>640</v>
      </c>
      <c r="T83" s="81" t="str">
        <f>VLOOKUP(A83,'PAI 2025 GPS rempl2)'!$A$3:$E$505,4,0)</f>
        <v>Actividad propia</v>
      </c>
      <c r="U83" s="82" t="s">
        <v>1555</v>
      </c>
      <c r="V83" s="31">
        <f>VLOOKUP(S83,'PAI 2025 GPS rempl2)'!$E$4:$P$504,12,0)</f>
        <v>30</v>
      </c>
      <c r="W83" s="148"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4" spans="1:23" x14ac:dyDescent="0.25">
      <c r="A84" s="81" t="s">
        <v>642</v>
      </c>
      <c r="B84" s="81" t="str">
        <f>VLOOKUP(A84,'PAI 2025 GPS rempl2)'!$A$3:$E$505,4,0)</f>
        <v>Actividad propia</v>
      </c>
      <c r="C84" s="82" t="s">
        <v>1555</v>
      </c>
      <c r="D84" s="82" t="s">
        <v>1559</v>
      </c>
      <c r="E84" s="82" t="s">
        <v>632</v>
      </c>
      <c r="F84" s="82"/>
      <c r="G84" s="82" t="str">
        <f>VLOOKUP(A84,'PAI 2025 GPS rempl2)'!$E$4:$L$504,8,0)</f>
        <v>N/A</v>
      </c>
      <c r="H84" s="82" t="str">
        <f>VLOOKUP(A84,'PAI 2025 GPS rempl2)'!$A$4:$V$504,15,0)</f>
        <v>Realizar el informe de seguimiento a la implementación de la sistematización en los procesos digitales internos y externos (Informe trimestral de seguimiento elaborado)</v>
      </c>
      <c r="I84" s="82">
        <f>VLOOKUP(A84,'PAI 2025 GPS rempl2)'!$A$4:$V$504,17,0)</f>
        <v>3</v>
      </c>
      <c r="J84" s="82" t="str">
        <f>VLOOKUP(A84,'PAI 2025 GPS rempl2)'!$A$4:$V$504,18,0)</f>
        <v>Númerica</v>
      </c>
      <c r="K84" s="169">
        <f>VLOOKUP(A84,'PAI 2025 GPS rempl2)'!$A$4:$V$504,20,0)</f>
        <v>45965</v>
      </c>
      <c r="L84" s="169">
        <f>VLOOKUP(A84,'PAI 2025 GPS rempl2)'!$A$4:$V$504,21,0)</f>
        <v>45979</v>
      </c>
      <c r="M84" s="82" t="str">
        <f>VLOOKUP(A84,'PAI 2025 GPS rempl2)'!$A$4:$V$504,22,0)</f>
        <v>73-GRUPO DE TRABAJO DE COMUNICACION</v>
      </c>
      <c r="N84" s="82"/>
      <c r="O84" s="82"/>
      <c r="P84" s="82"/>
      <c r="Q84" s="82"/>
      <c r="S84" s="81" t="s">
        <v>642</v>
      </c>
      <c r="T84" s="81" t="str">
        <f>VLOOKUP(A84,'PAI 2025 GPS rempl2)'!$A$3:$E$505,4,0)</f>
        <v>Actividad propia</v>
      </c>
      <c r="U84" s="82" t="s">
        <v>1555</v>
      </c>
      <c r="V84" s="31">
        <f>VLOOKUP(S84,'PAI 2025 GPS rempl2)'!$E$4:$P$504,12,0)</f>
        <v>10</v>
      </c>
      <c r="W84" s="148"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5" spans="1:23" x14ac:dyDescent="0.25">
      <c r="A85" s="81" t="s">
        <v>644</v>
      </c>
      <c r="B85" s="81" t="str">
        <f>VLOOKUP(A85,'PAI 2025 GPS rempl2)'!$A$3:$E$505,4,0)</f>
        <v>Actividad propia</v>
      </c>
      <c r="C85" s="82" t="s">
        <v>1555</v>
      </c>
      <c r="D85" s="82" t="s">
        <v>1559</v>
      </c>
      <c r="E85" s="82" t="s">
        <v>632</v>
      </c>
      <c r="F85" s="82"/>
      <c r="G85" s="82" t="str">
        <f>VLOOKUP(A85,'PAI 2025 GPS rempl2)'!$E$4:$L$504,8,0)</f>
        <v>N/A</v>
      </c>
      <c r="H85" s="82" t="str">
        <f>VLOOKUP(A85,'PAI 2025 GPS rempl2)'!$A$4:$V$504,15,0)</f>
        <v>Realizar el informe de seguimiento a la implementación de la sistematización de los eventos (Informe trimestral de seguimiento elaborado)</v>
      </c>
      <c r="I85" s="82">
        <f>VLOOKUP(A85,'PAI 2025 GPS rempl2)'!$A$4:$V$504,17,0)</f>
        <v>3</v>
      </c>
      <c r="J85" s="82" t="str">
        <f>VLOOKUP(A85,'PAI 2025 GPS rempl2)'!$A$4:$V$504,18,0)</f>
        <v>Númerica</v>
      </c>
      <c r="K85" s="169">
        <f>VLOOKUP(A85,'PAI 2025 GPS rempl2)'!$A$4:$V$504,20,0)</f>
        <v>45992</v>
      </c>
      <c r="L85" s="169">
        <f>VLOOKUP(A85,'PAI 2025 GPS rempl2)'!$A$4:$V$504,21,0)</f>
        <v>46010</v>
      </c>
      <c r="M85" s="82" t="str">
        <f>VLOOKUP(A85,'PAI 2025 GPS rempl2)'!$A$4:$V$504,22,0)</f>
        <v>73-GRUPO DE TRABAJO DE COMUNICACION</v>
      </c>
      <c r="N85" s="82"/>
      <c r="O85" s="82"/>
      <c r="P85" s="82"/>
      <c r="Q85" s="82"/>
      <c r="S85" s="81" t="s">
        <v>644</v>
      </c>
      <c r="T85" s="81" t="str">
        <f>VLOOKUP(A85,'PAI 2025 GPS rempl2)'!$A$3:$E$505,4,0)</f>
        <v>Actividad propia</v>
      </c>
      <c r="U85" s="82" t="s">
        <v>1555</v>
      </c>
      <c r="V85" s="31">
        <f>VLOOKUP(S85,'PAI 2025 GPS rempl2)'!$E$4:$P$504,12,0)</f>
        <v>10</v>
      </c>
      <c r="W85" s="148"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6" spans="1:23" x14ac:dyDescent="0.25">
      <c r="A86" s="81" t="s">
        <v>647</v>
      </c>
      <c r="B86" s="81" t="str">
        <f>VLOOKUP(A86,'PAI 2025 GPS rempl2)'!$A$3:$E$505,4,0)</f>
        <v>Producto</v>
      </c>
      <c r="C86" s="82" t="s">
        <v>1555</v>
      </c>
      <c r="D86" s="82" t="s">
        <v>1559</v>
      </c>
      <c r="E86" s="82" t="s">
        <v>632</v>
      </c>
      <c r="F86" s="82" t="s">
        <v>10</v>
      </c>
      <c r="G86" s="82" t="str">
        <f>VLOOKUP(A86,'PAI 2025 GPS rempl2)'!$E$4:$L$504,8,0)</f>
        <v>FUNCIONAMIENTO</v>
      </c>
      <c r="H86" s="82"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rempl2)'!$A$4:$V$504,17,0)</f>
        <v>1070</v>
      </c>
      <c r="J86" s="82" t="str">
        <f>VLOOKUP(A86,'PAI 2025 GPS rempl2)'!$A$4:$V$504,18,0)</f>
        <v>Númerica</v>
      </c>
      <c r="K86" s="169">
        <f>VLOOKUP(A86,'PAI 2025 GPS rempl2)'!$A$4:$V$504,20,0)</f>
        <v>45706</v>
      </c>
      <c r="L86" s="169">
        <f>VLOOKUP(A86,'PAI 2025 GPS rempl2)'!$A$4:$V$504,21,0)</f>
        <v>45989</v>
      </c>
      <c r="M86" s="82" t="str">
        <f>VLOOKUP(A86,'PAI 2025 GPS rempl2)'!$A$4:$V$504,22,0)</f>
        <v>3100-DIRECCION DE INVESTIGACIONES DE PROTECCION AL CONSUMIDOR</v>
      </c>
      <c r="N86" s="82" t="s">
        <v>1431</v>
      </c>
      <c r="O86" s="82" t="s">
        <v>1432</v>
      </c>
      <c r="P86" s="82" t="s">
        <v>1579</v>
      </c>
      <c r="Q86" s="82" t="s">
        <v>1770</v>
      </c>
      <c r="S86" s="81" t="s">
        <v>647</v>
      </c>
      <c r="T86" s="81" t="str">
        <f>VLOOKUP(A86,'PAI 2025 GPS rempl2)'!$A$3:$E$505,4,0)</f>
        <v>Producto</v>
      </c>
      <c r="U86" s="82" t="s">
        <v>1555</v>
      </c>
      <c r="V86" s="31">
        <f>VLOOKUP(S86,'PAI 2025 GPS rempl2)'!$E$4:$P$504,12,0)</f>
        <v>40</v>
      </c>
      <c r="W86" s="146">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81" t="s">
        <v>648</v>
      </c>
      <c r="B87" s="81" t="str">
        <f>VLOOKUP(A87,'PAI 2025 GPS rempl2)'!$A$3:$E$505,4,0)</f>
        <v>Actividad propia</v>
      </c>
      <c r="C87" s="82" t="s">
        <v>1555</v>
      </c>
      <c r="D87" s="82" t="s">
        <v>1559</v>
      </c>
      <c r="E87" s="82" t="s">
        <v>632</v>
      </c>
      <c r="F87" s="82"/>
      <c r="G87" s="82" t="str">
        <f>VLOOKUP(A87,'PAI 2025 GPS rempl2)'!$E$4:$L$504,8,0)</f>
        <v>N/A</v>
      </c>
      <c r="H87" s="82" t="str">
        <f>VLOOKUP(A87,'PAI 2025 GPS rempl2)'!$A$4:$V$504,15,0)</f>
        <v>Verificar las denuncias recibidas en 2024 para identificar a los denunciados en el comercio electrónico con el mayor número de quejas (Informe de la verificación realizada)</v>
      </c>
      <c r="I87" s="82">
        <f>VLOOKUP(A87,'PAI 2025 GPS rempl2)'!$A$4:$V$504,17,0)</f>
        <v>1</v>
      </c>
      <c r="J87" s="82" t="str">
        <f>VLOOKUP(A87,'PAI 2025 GPS rempl2)'!$A$4:$V$504,18,0)</f>
        <v>Númerica</v>
      </c>
      <c r="K87" s="169">
        <f>VLOOKUP(A87,'PAI 2025 GPS rempl2)'!$A$4:$V$504,20,0)</f>
        <v>45706</v>
      </c>
      <c r="L87" s="169">
        <f>VLOOKUP(A87,'PAI 2025 GPS rempl2)'!$A$4:$V$504,21,0)</f>
        <v>45747</v>
      </c>
      <c r="M87" s="82" t="str">
        <f>VLOOKUP(A87,'PAI 2025 GPS rempl2)'!$A$4:$V$504,22,0)</f>
        <v>3100-DIRECCION DE INVESTIGACIONES DE PROTECCION AL CONSUMIDOR</v>
      </c>
      <c r="N87" s="82"/>
      <c r="O87" s="82"/>
      <c r="P87" s="82"/>
      <c r="Q87" s="82"/>
      <c r="S87" s="81" t="s">
        <v>648</v>
      </c>
      <c r="T87" s="81" t="str">
        <f>VLOOKUP(A87,'PAI 2025 GPS rempl2)'!$A$3:$E$505,4,0)</f>
        <v>Actividad propia</v>
      </c>
      <c r="U87" s="82" t="s">
        <v>1555</v>
      </c>
      <c r="V87" s="31">
        <f>VLOOKUP(S87,'PAI 2025 GPS rempl2)'!$E$4:$P$504,12,0)</f>
        <v>15</v>
      </c>
      <c r="W87" s="148"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8" spans="1:23" x14ac:dyDescent="0.25">
      <c r="A88" s="81" t="s">
        <v>650</v>
      </c>
      <c r="B88" s="81" t="str">
        <f>VLOOKUP(A88,'PAI 2025 GPS rempl2)'!$A$3:$E$505,4,0)</f>
        <v>Actividad propia</v>
      </c>
      <c r="C88" s="82" t="s">
        <v>1555</v>
      </c>
      <c r="D88" s="82" t="s">
        <v>1559</v>
      </c>
      <c r="E88" s="82" t="s">
        <v>632</v>
      </c>
      <c r="F88" s="82"/>
      <c r="G88" s="82" t="str">
        <f>VLOOKUP(A88,'PAI 2025 GPS rempl2)'!$E$4:$L$504,8,0)</f>
        <v>N/A</v>
      </c>
      <c r="H88" s="82" t="str">
        <f>VLOOKUP(A88,'PAI 2025 GPS rempl2)'!$A$4:$V$504,15,0)</f>
        <v>Definir el cronograma de las actuaciones de  inspección a realizar (Documentos con la programación)</v>
      </c>
      <c r="I88" s="82">
        <f>VLOOKUP(A88,'PAI 2025 GPS rempl2)'!$A$4:$V$504,17,0)</f>
        <v>1</v>
      </c>
      <c r="J88" s="82" t="str">
        <f>VLOOKUP(A88,'PAI 2025 GPS rempl2)'!$A$4:$V$504,18,0)</f>
        <v>Númerica</v>
      </c>
      <c r="K88" s="169">
        <f>VLOOKUP(A88,'PAI 2025 GPS rempl2)'!$A$4:$V$504,20,0)</f>
        <v>45748</v>
      </c>
      <c r="L88" s="169">
        <f>VLOOKUP(A88,'PAI 2025 GPS rempl2)'!$A$4:$V$504,21,0)</f>
        <v>45777</v>
      </c>
      <c r="M88" s="82" t="str">
        <f>VLOOKUP(A88,'PAI 2025 GPS rempl2)'!$A$4:$V$504,22,0)</f>
        <v>3100-DIRECCION DE INVESTIGACIONES DE PROTECCION AL CONSUMIDOR</v>
      </c>
      <c r="N88" s="82"/>
      <c r="O88" s="82"/>
      <c r="P88" s="82"/>
      <c r="Q88" s="82"/>
      <c r="S88" s="81" t="s">
        <v>650</v>
      </c>
      <c r="T88" s="81" t="str">
        <f>VLOOKUP(A88,'PAI 2025 GPS rempl2)'!$A$3:$E$505,4,0)</f>
        <v>Actividad propia</v>
      </c>
      <c r="U88" s="82" t="s">
        <v>1555</v>
      </c>
      <c r="V88" s="31">
        <f>VLOOKUP(S88,'PAI 2025 GPS rempl2)'!$E$4:$P$504,12,0)</f>
        <v>25</v>
      </c>
      <c r="W88" s="148"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9" spans="1:23" x14ac:dyDescent="0.25">
      <c r="A89" s="81" t="s">
        <v>652</v>
      </c>
      <c r="B89" s="81" t="str">
        <f>VLOOKUP(A89,'PAI 2025 GPS rempl2)'!$A$3:$E$505,4,0)</f>
        <v>Actividad propia</v>
      </c>
      <c r="C89" s="82" t="s">
        <v>1555</v>
      </c>
      <c r="D89" s="82" t="s">
        <v>1559</v>
      </c>
      <c r="E89" s="82" t="s">
        <v>632</v>
      </c>
      <c r="F89" s="82"/>
      <c r="G89" s="82" t="str">
        <f>VLOOKUP(A89,'PAI 2025 GPS rempl2)'!$E$4:$L$504,8,0)</f>
        <v>N/A</v>
      </c>
      <c r="H89" s="82" t="str">
        <f>VLOOKUP(A89,'PAI 2025 GPS rempl2)'!$A$4:$V$504,15,0)</f>
        <v>Realizar visitas de inspección a personas naturales o jurídicas sujetas de inspección y vigilancia (Relación de los números de radicación de las visitas de inspección web realizadas)</v>
      </c>
      <c r="I89" s="82">
        <f>VLOOKUP(A89,'PAI 2025 GPS rempl2)'!$A$4:$V$504,17,0)</f>
        <v>1070</v>
      </c>
      <c r="J89" s="82" t="str">
        <f>VLOOKUP(A89,'PAI 2025 GPS rempl2)'!$A$4:$V$504,18,0)</f>
        <v>Númerica</v>
      </c>
      <c r="K89" s="169">
        <f>VLOOKUP(A89,'PAI 2025 GPS rempl2)'!$A$4:$V$504,20,0)</f>
        <v>45755</v>
      </c>
      <c r="L89" s="169">
        <f>VLOOKUP(A89,'PAI 2025 GPS rempl2)'!$A$4:$V$504,21,0)</f>
        <v>45989</v>
      </c>
      <c r="M89" s="82" t="str">
        <f>VLOOKUP(A89,'PAI 2025 GPS rempl2)'!$A$4:$V$504,22,0)</f>
        <v>3100-DIRECCION DE INVESTIGACIONES DE PROTECCION AL CONSUMIDOR</v>
      </c>
      <c r="N89" s="82"/>
      <c r="O89" s="82"/>
      <c r="P89" s="82"/>
      <c r="Q89" s="82"/>
      <c r="S89" s="81" t="s">
        <v>652</v>
      </c>
      <c r="T89" s="81" t="str">
        <f>VLOOKUP(A89,'PAI 2025 GPS rempl2)'!$A$3:$E$505,4,0)</f>
        <v>Actividad propia</v>
      </c>
      <c r="U89" s="82" t="s">
        <v>1555</v>
      </c>
      <c r="V89" s="31">
        <f>VLOOKUP(S89,'PAI 2025 GPS rempl2)'!$E$4:$P$504,12,0)</f>
        <v>60</v>
      </c>
      <c r="W89" s="148"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0" spans="1:23" x14ac:dyDescent="0.25">
      <c r="A90" s="81" t="s">
        <v>653</v>
      </c>
      <c r="B90" s="81" t="str">
        <f>VLOOKUP(A90,'PAI 2025 GPS rempl2)'!$A$3:$E$505,4,0)</f>
        <v>Producto</v>
      </c>
      <c r="C90" s="82" t="s">
        <v>1555</v>
      </c>
      <c r="D90" s="82" t="s">
        <v>1559</v>
      </c>
      <c r="E90" s="82" t="s">
        <v>632</v>
      </c>
      <c r="F90" s="82" t="s">
        <v>10</v>
      </c>
      <c r="G90" s="82" t="str">
        <f>VLOOKUP(A90,'PAI 2025 GPS rempl2)'!$E$4:$L$504,8,0)</f>
        <v>C-3503-0200-0015-40401c</v>
      </c>
      <c r="H90" s="82"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rempl2)'!$A$4:$V$504,17,0)</f>
        <v>40</v>
      </c>
      <c r="J90" s="82" t="str">
        <f>VLOOKUP(A90,'PAI 2025 GPS rempl2)'!$A$4:$V$504,18,0)</f>
        <v>Númerica</v>
      </c>
      <c r="K90" s="169">
        <f>VLOOKUP(A90,'PAI 2025 GPS rempl2)'!$A$4:$V$504,20,0)</f>
        <v>45671</v>
      </c>
      <c r="L90" s="169">
        <f>VLOOKUP(A90,'PAI 2025 GPS rempl2)'!$A$4:$V$504,21,0)</f>
        <v>45989</v>
      </c>
      <c r="M90" s="82" t="str">
        <f>VLOOKUP(A90,'PAI 2025 GPS rempl2)'!$A$4:$V$504,22,0)</f>
        <v>3100-DIRECCION DE INVESTIGACIONES DE PROTECCION AL CONSUMIDOR</v>
      </c>
      <c r="N90" s="82" t="s">
        <v>1431</v>
      </c>
      <c r="O90" s="82" t="s">
        <v>1432</v>
      </c>
      <c r="P90" s="82" t="s">
        <v>1580</v>
      </c>
      <c r="Q90" s="82" t="s">
        <v>1527</v>
      </c>
      <c r="S90" s="81" t="s">
        <v>653</v>
      </c>
      <c r="T90" s="81" t="str">
        <f>VLOOKUP(A90,'PAI 2025 GPS rempl2)'!$A$3:$E$505,4,0)</f>
        <v>Producto</v>
      </c>
      <c r="U90" s="82" t="s">
        <v>1555</v>
      </c>
      <c r="V90" s="31">
        <f>VLOOKUP(S90,'PAI 2025 GPS rempl2)'!$E$4:$P$504,12,0)</f>
        <v>40</v>
      </c>
      <c r="W90" s="146">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81" t="s">
        <v>656</v>
      </c>
      <c r="B91" s="81" t="str">
        <f>VLOOKUP(A91,'PAI 2025 GPS rempl2)'!$A$3:$E$505,4,0)</f>
        <v>Actividad propia</v>
      </c>
      <c r="C91" s="82" t="s">
        <v>1555</v>
      </c>
      <c r="D91" s="82" t="s">
        <v>1559</v>
      </c>
      <c r="E91" s="82" t="s">
        <v>632</v>
      </c>
      <c r="F91" s="82"/>
      <c r="G91" s="82" t="str">
        <f>VLOOKUP(A91,'PAI 2025 GPS rempl2)'!$E$4:$L$504,8,0)</f>
        <v>N/A</v>
      </c>
      <c r="H91" s="82" t="str">
        <f>VLOOKUP(A91,'PAI 2025 GPS rempl2)'!$A$4:$V$504,15,0)</f>
        <v>Determinar los sectores en los cuales se llevarán a cabo las actuaciones administrativas de inspección, vigilancia y control. (Acta de reunión)</v>
      </c>
      <c r="I91" s="82">
        <f>VLOOKUP(A91,'PAI 2025 GPS rempl2)'!$A$4:$V$504,17,0)</f>
        <v>1</v>
      </c>
      <c r="J91" s="82" t="str">
        <f>VLOOKUP(A91,'PAI 2025 GPS rempl2)'!$A$4:$V$504,18,0)</f>
        <v>Númerica</v>
      </c>
      <c r="K91" s="169">
        <f>VLOOKUP(A91,'PAI 2025 GPS rempl2)'!$A$4:$V$504,20,0)</f>
        <v>45671</v>
      </c>
      <c r="L91" s="169">
        <f>VLOOKUP(A91,'PAI 2025 GPS rempl2)'!$A$4:$V$504,21,0)</f>
        <v>45695</v>
      </c>
      <c r="M91" s="82" t="str">
        <f>VLOOKUP(A91,'PAI 2025 GPS rempl2)'!$A$4:$V$504,22,0)</f>
        <v>3100-DIRECCION DE INVESTIGACIONES DE PROTECCION AL CONSUMIDOR</v>
      </c>
      <c r="N91" s="82"/>
      <c r="O91" s="82"/>
      <c r="P91" s="82"/>
      <c r="Q91" s="82"/>
      <c r="S91" s="81" t="s">
        <v>656</v>
      </c>
      <c r="T91" s="81" t="str">
        <f>VLOOKUP(A91,'PAI 2025 GPS rempl2)'!$A$3:$E$505,4,0)</f>
        <v>Actividad propia</v>
      </c>
      <c r="U91" s="82" t="s">
        <v>1555</v>
      </c>
      <c r="V91" s="31">
        <f>VLOOKUP(S91,'PAI 2025 GPS rempl2)'!$E$4:$P$504,12,0)</f>
        <v>15</v>
      </c>
      <c r="W91" s="148"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2" spans="1:23" x14ac:dyDescent="0.25">
      <c r="A92" s="81" t="s">
        <v>658</v>
      </c>
      <c r="B92" s="81" t="str">
        <f>VLOOKUP(A92,'PAI 2025 GPS rempl2)'!$A$3:$E$505,4,0)</f>
        <v>Actividad propia</v>
      </c>
      <c r="C92" s="82" t="s">
        <v>1555</v>
      </c>
      <c r="D92" s="82" t="s">
        <v>1559</v>
      </c>
      <c r="E92" s="82" t="s">
        <v>632</v>
      </c>
      <c r="F92" s="82"/>
      <c r="G92" s="82" t="str">
        <f>VLOOKUP(A92,'PAI 2025 GPS rempl2)'!$E$4:$L$504,8,0)</f>
        <v>N/A</v>
      </c>
      <c r="H92" s="82" t="str">
        <f>VLOOKUP(A92,'PAI 2025 GPS rempl2)'!$A$4:$V$504,15,0)</f>
        <v>Programar las visitas de inspección a realizar (Programación trimestral de las actuaciones administrativas)</v>
      </c>
      <c r="I92" s="82">
        <f>VLOOKUP(A92,'PAI 2025 GPS rempl2)'!$A$4:$V$504,17,0)</f>
        <v>4</v>
      </c>
      <c r="J92" s="82" t="str">
        <f>VLOOKUP(A92,'PAI 2025 GPS rempl2)'!$A$4:$V$504,18,0)</f>
        <v>Númerica</v>
      </c>
      <c r="K92" s="169">
        <f>VLOOKUP(A92,'PAI 2025 GPS rempl2)'!$A$4:$V$504,20,0)</f>
        <v>45671</v>
      </c>
      <c r="L92" s="169">
        <f>VLOOKUP(A92,'PAI 2025 GPS rempl2)'!$A$4:$V$504,21,0)</f>
        <v>45961</v>
      </c>
      <c r="M92" s="82" t="str">
        <f>VLOOKUP(A92,'PAI 2025 GPS rempl2)'!$A$4:$V$504,22,0)</f>
        <v>3100-DIRECCION DE INVESTIGACIONES DE PROTECCION AL CONSUMIDOR</v>
      </c>
      <c r="N92" s="82"/>
      <c r="O92" s="82"/>
      <c r="P92" s="82"/>
      <c r="Q92" s="82"/>
      <c r="S92" s="81" t="s">
        <v>658</v>
      </c>
      <c r="T92" s="81" t="str">
        <f>VLOOKUP(A92,'PAI 2025 GPS rempl2)'!$A$3:$E$505,4,0)</f>
        <v>Actividad propia</v>
      </c>
      <c r="U92" s="82" t="s">
        <v>1555</v>
      </c>
      <c r="V92" s="31">
        <f>VLOOKUP(S92,'PAI 2025 GPS rempl2)'!$E$4:$P$504,12,0)</f>
        <v>15</v>
      </c>
      <c r="W92" s="148"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3" spans="1:23" x14ac:dyDescent="0.25">
      <c r="A93" s="81" t="s">
        <v>660</v>
      </c>
      <c r="B93" s="81" t="str">
        <f>VLOOKUP(A93,'PAI 2025 GPS rempl2)'!$A$3:$E$505,4,0)</f>
        <v>Actividad propia</v>
      </c>
      <c r="C93" s="82" t="s">
        <v>1555</v>
      </c>
      <c r="D93" s="82" t="s">
        <v>1559</v>
      </c>
      <c r="E93" s="82" t="s">
        <v>632</v>
      </c>
      <c r="F93" s="82"/>
      <c r="G93" s="82" t="str">
        <f>VLOOKUP(A93,'PAI 2025 GPS rempl2)'!$E$4:$L$504,8,0)</f>
        <v>N/A</v>
      </c>
      <c r="H93" s="82" t="str">
        <f>VLOOKUP(A93,'PAI 2025 GPS rempl2)'!$A$4:$V$504,15,0)</f>
        <v>Realizar las visitas de inspección a las personas naturales o jurídicas sujetas de inspección y vigilancia (Relación de los números de radicación de las visitas de inspección realizados)</v>
      </c>
      <c r="I93" s="82">
        <f>VLOOKUP(A93,'PAI 2025 GPS rempl2)'!$A$4:$V$504,17,0)</f>
        <v>40</v>
      </c>
      <c r="J93" s="82" t="str">
        <f>VLOOKUP(A93,'PAI 2025 GPS rempl2)'!$A$4:$V$504,18,0)</f>
        <v>Númerica</v>
      </c>
      <c r="K93" s="169">
        <f>VLOOKUP(A93,'PAI 2025 GPS rempl2)'!$A$4:$V$504,20,0)</f>
        <v>45695</v>
      </c>
      <c r="L93" s="169">
        <f>VLOOKUP(A93,'PAI 2025 GPS rempl2)'!$A$4:$V$504,21,0)</f>
        <v>45989</v>
      </c>
      <c r="M93" s="82" t="str">
        <f>VLOOKUP(A93,'PAI 2025 GPS rempl2)'!$A$4:$V$504,22,0)</f>
        <v>3100-DIRECCION DE INVESTIGACIONES DE PROTECCION AL CONSUMIDOR</v>
      </c>
      <c r="N93" s="82"/>
      <c r="O93" s="82"/>
      <c r="P93" s="82"/>
      <c r="Q93" s="82"/>
      <c r="S93" s="81" t="s">
        <v>660</v>
      </c>
      <c r="T93" s="81" t="str">
        <f>VLOOKUP(A93,'PAI 2025 GPS rempl2)'!$A$3:$E$505,4,0)</f>
        <v>Actividad propia</v>
      </c>
      <c r="U93" s="82" t="s">
        <v>1555</v>
      </c>
      <c r="V93" s="31">
        <f>VLOOKUP(S93,'PAI 2025 GPS rempl2)'!$E$4:$P$504,12,0)</f>
        <v>70</v>
      </c>
      <c r="W93" s="148"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4" spans="1:23" x14ac:dyDescent="0.25">
      <c r="A94" s="81" t="s">
        <v>661</v>
      </c>
      <c r="B94" s="81" t="str">
        <f>VLOOKUP(A94,'PAI 2025 GPS rempl2)'!$A$3:$E$505,4,0)</f>
        <v>Producto</v>
      </c>
      <c r="C94" s="82" t="s">
        <v>1555</v>
      </c>
      <c r="D94" s="82" t="s">
        <v>1559</v>
      </c>
      <c r="E94" s="82" t="s">
        <v>632</v>
      </c>
      <c r="F94" s="82" t="s">
        <v>9</v>
      </c>
      <c r="G94" s="82" t="str">
        <f>VLOOKUP(A94,'PAI 2025 GPS rempl2)'!$E$4:$L$504,8,0)</f>
        <v>FUNCIONAMIENTO</v>
      </c>
      <c r="H94" s="82" t="str">
        <f>VLOOKUP(A94,'PAI 2025 GPS rempl2)'!$A$4:$V$504,15,0)</f>
        <v>Recursos de reposición interpuestos, decididos dentro de los 6 meses siguientes a su presentación (Relación de los números de radicación de los recursos decididos, fecha de entrada y salida)</v>
      </c>
      <c r="I94" s="82">
        <f>VLOOKUP(A94,'PAI 2025 GPS rempl2)'!$A$4:$V$504,17,0)</f>
        <v>80</v>
      </c>
      <c r="J94" s="82" t="str">
        <f>VLOOKUP(A94,'PAI 2025 GPS rempl2)'!$A$4:$V$504,18,0)</f>
        <v>Porcentual</v>
      </c>
      <c r="K94" s="169">
        <f>VLOOKUP(A94,'PAI 2025 GPS rempl2)'!$A$4:$V$504,20,0)</f>
        <v>45659</v>
      </c>
      <c r="L94" s="169">
        <f>VLOOKUP(A94,'PAI 2025 GPS rempl2)'!$A$4:$V$504,21,0)</f>
        <v>46022</v>
      </c>
      <c r="M94" s="82" t="str">
        <f>VLOOKUP(A94,'PAI 2025 GPS rempl2)'!$A$4:$V$504,22,0)</f>
        <v>3100-DIRECCION DE INVESTIGACIONES DE PROTECCION AL CONSUMIDOR</v>
      </c>
      <c r="N94" s="82" t="s">
        <v>1433</v>
      </c>
      <c r="O94" s="82" t="s">
        <v>1471</v>
      </c>
      <c r="P94" s="82">
        <v>0</v>
      </c>
      <c r="Q94" s="82" t="s">
        <v>1525</v>
      </c>
      <c r="S94" s="81" t="s">
        <v>661</v>
      </c>
      <c r="T94" s="81" t="str">
        <f>VLOOKUP(A94,'PAI 2025 GPS rempl2)'!$A$3:$E$505,4,0)</f>
        <v>Producto</v>
      </c>
      <c r="U94" s="82" t="s">
        <v>1555</v>
      </c>
      <c r="V94" s="31">
        <f>VLOOKUP(S94,'PAI 2025 GPS rempl2)'!$E$4:$P$504,12,0)</f>
        <v>20</v>
      </c>
      <c r="W94" s="146">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81" t="s">
        <v>664</v>
      </c>
      <c r="B95" s="81" t="str">
        <f>VLOOKUP(A95,'PAI 2025 GPS rempl2)'!$A$3:$E$505,4,0)</f>
        <v>Actividad propia</v>
      </c>
      <c r="C95" s="82" t="s">
        <v>1555</v>
      </c>
      <c r="D95" s="82" t="s">
        <v>1559</v>
      </c>
      <c r="E95" s="82" t="s">
        <v>632</v>
      </c>
      <c r="F95" s="82"/>
      <c r="G95" s="82" t="str">
        <f>VLOOKUP(A95,'PAI 2025 GPS rempl2)'!$E$4:$L$504,8,0)</f>
        <v>N/A</v>
      </c>
      <c r="H95" s="82"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82">
        <f>VLOOKUP(A95,'PAI 2025 GPS rempl2)'!$A$4:$V$504,17,0)</f>
        <v>1</v>
      </c>
      <c r="J95" s="82" t="str">
        <f>VLOOKUP(A95,'PAI 2025 GPS rempl2)'!$A$4:$V$504,18,0)</f>
        <v>Númerica</v>
      </c>
      <c r="K95" s="169">
        <f>VLOOKUP(A95,'PAI 2025 GPS rempl2)'!$A$4:$V$504,20,0)</f>
        <v>45659</v>
      </c>
      <c r="L95" s="169">
        <f>VLOOKUP(A95,'PAI 2025 GPS rempl2)'!$A$4:$V$504,21,0)</f>
        <v>45930</v>
      </c>
      <c r="M95" s="82" t="str">
        <f>VLOOKUP(A95,'PAI 2025 GPS rempl2)'!$A$4:$V$504,22,0)</f>
        <v>3100-DIRECCION DE INVESTIGACIONES DE PROTECCION AL CONSUMIDOR</v>
      </c>
      <c r="N95" s="82"/>
      <c r="O95" s="82"/>
      <c r="P95" s="82"/>
      <c r="Q95" s="82"/>
      <c r="S95" s="81" t="s">
        <v>664</v>
      </c>
      <c r="T95" s="81" t="str">
        <f>VLOOKUP(A95,'PAI 2025 GPS rempl2)'!$A$3:$E$505,4,0)</f>
        <v>Actividad propia</v>
      </c>
      <c r="U95" s="82" t="s">
        <v>1555</v>
      </c>
      <c r="V95" s="31">
        <f>VLOOKUP(S95,'PAI 2025 GPS rempl2)'!$E$4:$P$504,12,0)</f>
        <v>30</v>
      </c>
      <c r="W95" s="148"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6" spans="1:23" x14ac:dyDescent="0.25">
      <c r="A96" s="81" t="s">
        <v>666</v>
      </c>
      <c r="B96" s="81" t="str">
        <f>VLOOKUP(A96,'PAI 2025 GPS rempl2)'!$A$3:$E$505,4,0)</f>
        <v>Actividad propia</v>
      </c>
      <c r="C96" s="82" t="s">
        <v>1555</v>
      </c>
      <c r="D96" s="82" t="s">
        <v>1559</v>
      </c>
      <c r="E96" s="82" t="s">
        <v>632</v>
      </c>
      <c r="F96" s="82"/>
      <c r="G96" s="82" t="str">
        <f>VLOOKUP(A96,'PAI 2025 GPS rempl2)'!$E$4:$L$504,8,0)</f>
        <v>N/A</v>
      </c>
      <c r="H96" s="82" t="str">
        <f>VLOOKUP(A96,'PAI 2025 GPS rempl2)'!$A$4:$V$504,15,0)</f>
        <v>Decidir los recursos de reposición interpuestos dentro de los términos definidos. (Relación de los números de radicación de los recursos decididos)</v>
      </c>
      <c r="I96" s="82">
        <f>VLOOKUP(A96,'PAI 2025 GPS rempl2)'!$A$4:$V$504,17,0)</f>
        <v>80</v>
      </c>
      <c r="J96" s="82" t="str">
        <f>VLOOKUP(A96,'PAI 2025 GPS rempl2)'!$A$4:$V$504,18,0)</f>
        <v>Porcentual</v>
      </c>
      <c r="K96" s="169">
        <f>VLOOKUP(A96,'PAI 2025 GPS rempl2)'!$A$4:$V$504,20,0)</f>
        <v>45659</v>
      </c>
      <c r="L96" s="169">
        <f>VLOOKUP(A96,'PAI 2025 GPS rempl2)'!$A$4:$V$504,21,0)</f>
        <v>46022</v>
      </c>
      <c r="M96" s="82" t="str">
        <f>VLOOKUP(A96,'PAI 2025 GPS rempl2)'!$A$4:$V$504,22,0)</f>
        <v>3100-DIRECCION DE INVESTIGACIONES DE PROTECCION AL CONSUMIDOR</v>
      </c>
      <c r="N96" s="82"/>
      <c r="O96" s="82"/>
      <c r="P96" s="82"/>
      <c r="Q96" s="82"/>
      <c r="S96" s="81" t="s">
        <v>666</v>
      </c>
      <c r="T96" s="81" t="str">
        <f>VLOOKUP(A96,'PAI 2025 GPS rempl2)'!$A$3:$E$505,4,0)</f>
        <v>Actividad propia</v>
      </c>
      <c r="U96" s="82" t="s">
        <v>1555</v>
      </c>
      <c r="V96" s="31">
        <f>VLOOKUP(S96,'PAI 2025 GPS rempl2)'!$E$4:$P$504,12,0)</f>
        <v>70</v>
      </c>
      <c r="W96" s="148"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7" spans="1:23" x14ac:dyDescent="0.25">
      <c r="A97" s="81" t="s">
        <v>668</v>
      </c>
      <c r="B97" s="81" t="str">
        <f>VLOOKUP(A97,'PAI 2025 GPS rempl2)'!$A$3:$E$505,4,0)</f>
        <v>Producto</v>
      </c>
      <c r="C97" s="82" t="s">
        <v>1555</v>
      </c>
      <c r="D97" s="82" t="s">
        <v>1560</v>
      </c>
      <c r="E97" s="82" t="s">
        <v>1472</v>
      </c>
      <c r="F97" s="82" t="s">
        <v>61</v>
      </c>
      <c r="G97" s="82" t="str">
        <f>VLOOKUP(A97,'PAI 2025 GPS rempl2)'!$E$4:$L$504,8,0)</f>
        <v>N/A</v>
      </c>
      <c r="H97" s="82" t="str">
        <f>VLOOKUP(A97,'PAI 2025 GPS rempl2)'!$A$4:$V$504,15,0)</f>
        <v>Política de prevención del Daño Antijurídico, implementada y presentada al Comité (Informe de implementación de la PPDA y acta de comité)</v>
      </c>
      <c r="I97" s="82">
        <f>VLOOKUP(A97,'PAI 2025 GPS rempl2)'!$A$4:$V$504,17,0)</f>
        <v>1</v>
      </c>
      <c r="J97" s="82" t="str">
        <f>VLOOKUP(A97,'PAI 2025 GPS rempl2)'!$A$4:$V$504,18,0)</f>
        <v>Númerica</v>
      </c>
      <c r="K97" s="169">
        <f>VLOOKUP(A97,'PAI 2025 GPS rempl2)'!$A$4:$V$504,20,0)</f>
        <v>45691</v>
      </c>
      <c r="L97" s="169">
        <f>VLOOKUP(A97,'PAI 2025 GPS rempl2)'!$A$4:$V$504,21,0)</f>
        <v>46010</v>
      </c>
      <c r="M97" s="82" t="str">
        <f>VLOOKUP(A97,'PAI 2025 GPS rempl2)'!$A$4:$V$504,22,0)</f>
        <v>60-GRUPO DE TRABAJO DE GESTIÓN JUDICIAL ADSCRITO A LA OFICINA ASESORA JURÍDICA</v>
      </c>
      <c r="N97" s="82" t="s">
        <v>1769</v>
      </c>
      <c r="O97" s="82" t="s">
        <v>1426</v>
      </c>
      <c r="P97" s="82">
        <v>0</v>
      </c>
      <c r="Q97" s="82" t="s">
        <v>1525</v>
      </c>
      <c r="S97" s="81" t="s">
        <v>668</v>
      </c>
      <c r="T97" s="81" t="str">
        <f>VLOOKUP(A97,'PAI 2025 GPS rempl2)'!$A$3:$E$505,4,0)</f>
        <v>Producto</v>
      </c>
      <c r="U97" s="82" t="s">
        <v>1555</v>
      </c>
      <c r="V97" s="31">
        <f>VLOOKUP(S97,'PAI 2025 GPS rempl2)'!$E$4:$P$504,12,0)</f>
        <v>35</v>
      </c>
      <c r="W97" s="146">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81" t="s">
        <v>670</v>
      </c>
      <c r="B98" s="81" t="str">
        <f>VLOOKUP(A98,'PAI 2025 GPS rempl2)'!$A$3:$E$505,4,0)</f>
        <v>Actividad propia</v>
      </c>
      <c r="C98" s="82" t="s">
        <v>1555</v>
      </c>
      <c r="D98" s="82" t="s">
        <v>1560</v>
      </c>
      <c r="E98" s="82" t="s">
        <v>1472</v>
      </c>
      <c r="F98" s="82"/>
      <c r="G98" s="82" t="str">
        <f>VLOOKUP(A98,'PAI 2025 GPS rempl2)'!$E$4:$L$504,8,0)</f>
        <v>N/A</v>
      </c>
      <c r="H98" s="82"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rempl2)'!$A$4:$V$504,17,0)</f>
        <v>1</v>
      </c>
      <c r="J98" s="82" t="str">
        <f>VLOOKUP(A98,'PAI 2025 GPS rempl2)'!$A$4:$V$504,18,0)</f>
        <v>Númerica</v>
      </c>
      <c r="K98" s="169">
        <f>VLOOKUP(A98,'PAI 2025 GPS rempl2)'!$A$4:$V$504,20,0)</f>
        <v>45691</v>
      </c>
      <c r="L98" s="169">
        <f>VLOOKUP(A98,'PAI 2025 GPS rempl2)'!$A$4:$V$504,21,0)</f>
        <v>45747</v>
      </c>
      <c r="M98" s="82" t="str">
        <f>VLOOKUP(A98,'PAI 2025 GPS rempl2)'!$A$4:$V$504,22,0)</f>
        <v>60-GRUPO DE TRABAJO DE GESTIÓN JUDICIAL ADSCRITO A LA OFICINA ASESORA JURÍDICA</v>
      </c>
      <c r="N98" s="82"/>
      <c r="O98" s="82"/>
      <c r="P98" s="82"/>
      <c r="Q98" s="82"/>
      <c r="S98" s="81" t="s">
        <v>670</v>
      </c>
      <c r="T98" s="81" t="str">
        <f>VLOOKUP(A98,'PAI 2025 GPS rempl2)'!$A$3:$E$505,4,0)</f>
        <v>Actividad propia</v>
      </c>
      <c r="U98" s="82" t="s">
        <v>1555</v>
      </c>
      <c r="V98" s="31">
        <f>VLOOKUP(S98,'PAI 2025 GPS rempl2)'!$E$4:$P$504,12,0)</f>
        <v>20</v>
      </c>
      <c r="W98" s="148"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9" spans="1:23" x14ac:dyDescent="0.25">
      <c r="A99" s="81" t="s">
        <v>672</v>
      </c>
      <c r="B99" s="81" t="str">
        <f>VLOOKUP(A99,'PAI 2025 GPS rempl2)'!$A$3:$E$505,4,0)</f>
        <v>Actividad propia</v>
      </c>
      <c r="C99" s="82" t="s">
        <v>1555</v>
      </c>
      <c r="D99" s="82" t="s">
        <v>1560</v>
      </c>
      <c r="E99" s="82" t="s">
        <v>1472</v>
      </c>
      <c r="F99" s="82"/>
      <c r="G99" s="82" t="str">
        <f>VLOOKUP(A99,'PAI 2025 GPS rempl2)'!$E$4:$L$504,8,0)</f>
        <v>N/A</v>
      </c>
      <c r="H99" s="82"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rempl2)'!$A$4:$V$504,17,0)</f>
        <v>1</v>
      </c>
      <c r="J99" s="82" t="str">
        <f>VLOOKUP(A99,'PAI 2025 GPS rempl2)'!$A$4:$V$504,18,0)</f>
        <v>Númerica</v>
      </c>
      <c r="K99" s="169">
        <f>VLOOKUP(A99,'PAI 2025 GPS rempl2)'!$A$4:$V$504,20,0)</f>
        <v>45839</v>
      </c>
      <c r="L99" s="169">
        <f>VLOOKUP(A99,'PAI 2025 GPS rempl2)'!$A$4:$V$504,21,0)</f>
        <v>45869</v>
      </c>
      <c r="M99" s="82" t="str">
        <f>VLOOKUP(A99,'PAI 2025 GPS rempl2)'!$A$4:$V$504,22,0)</f>
        <v>60-GRUPO DE TRABAJO DE GESTIÓN JUDICIAL ADSCRITO A LA OFICINA ASESORA JURÍDICA</v>
      </c>
      <c r="N99" s="82"/>
      <c r="O99" s="82"/>
      <c r="P99" s="82"/>
      <c r="Q99" s="82"/>
      <c r="S99" s="81" t="s">
        <v>672</v>
      </c>
      <c r="T99" s="81" t="str">
        <f>VLOOKUP(A99,'PAI 2025 GPS rempl2)'!$A$3:$E$505,4,0)</f>
        <v>Actividad propia</v>
      </c>
      <c r="U99" s="82" t="s">
        <v>1555</v>
      </c>
      <c r="V99" s="31">
        <f>VLOOKUP(S99,'PAI 2025 GPS rempl2)'!$E$4:$P$504,12,0)</f>
        <v>20</v>
      </c>
      <c r="W99" s="148"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0" spans="1:23" x14ac:dyDescent="0.25">
      <c r="A100" s="81" t="s">
        <v>674</v>
      </c>
      <c r="B100" s="81" t="str">
        <f>VLOOKUP(A100,'PAI 2025 GPS rempl2)'!$A$3:$E$505,4,0)</f>
        <v>Actividad propia</v>
      </c>
      <c r="C100" s="82" t="s">
        <v>1555</v>
      </c>
      <c r="D100" s="82" t="s">
        <v>1560</v>
      </c>
      <c r="E100" s="82" t="s">
        <v>1472</v>
      </c>
      <c r="F100" s="82"/>
      <c r="G100" s="82" t="str">
        <f>VLOOKUP(A100,'PAI 2025 GPS rempl2)'!$E$4:$L$504,8,0)</f>
        <v>N/A</v>
      </c>
      <c r="H100" s="82"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rempl2)'!$A$4:$V$504,17,0)</f>
        <v>1</v>
      </c>
      <c r="J100" s="82" t="str">
        <f>VLOOKUP(A100,'PAI 2025 GPS rempl2)'!$A$4:$V$504,18,0)</f>
        <v>Númerica</v>
      </c>
      <c r="K100" s="169">
        <f>VLOOKUP(A100,'PAI 2025 GPS rempl2)'!$A$4:$V$504,20,0)</f>
        <v>45931</v>
      </c>
      <c r="L100" s="169">
        <f>VLOOKUP(A100,'PAI 2025 GPS rempl2)'!$A$4:$V$504,21,0)</f>
        <v>45989</v>
      </c>
      <c r="M100" s="82" t="str">
        <f>VLOOKUP(A100,'PAI 2025 GPS rempl2)'!$A$4:$V$504,22,0)</f>
        <v>60-GRUPO DE TRABAJO DE GESTIÓN JUDICIAL ADSCRITO A LA OFICINA ASESORA JURÍDICA</v>
      </c>
      <c r="N100" s="82"/>
      <c r="O100" s="82"/>
      <c r="P100" s="82"/>
      <c r="Q100" s="82"/>
      <c r="S100" s="81" t="s">
        <v>674</v>
      </c>
      <c r="T100" s="81" t="str">
        <f>VLOOKUP(A100,'PAI 2025 GPS rempl2)'!$A$3:$E$505,4,0)</f>
        <v>Actividad propia</v>
      </c>
      <c r="U100" s="82" t="s">
        <v>1555</v>
      </c>
      <c r="V100" s="31">
        <f>VLOOKUP(S100,'PAI 2025 GPS rempl2)'!$E$4:$P$504,12,0)</f>
        <v>30</v>
      </c>
      <c r="W100" s="148"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1" spans="1:23" x14ac:dyDescent="0.25">
      <c r="A101" s="81" t="s">
        <v>676</v>
      </c>
      <c r="B101" s="81" t="str">
        <f>VLOOKUP(A101,'PAI 2025 GPS rempl2)'!$A$3:$E$505,4,0)</f>
        <v>Actividad propia</v>
      </c>
      <c r="C101" s="82" t="s">
        <v>1555</v>
      </c>
      <c r="D101" s="82" t="s">
        <v>1560</v>
      </c>
      <c r="E101" s="82" t="s">
        <v>1472</v>
      </c>
      <c r="F101" s="82"/>
      <c r="G101" s="82" t="str">
        <f>VLOOKUP(A101,'PAI 2025 GPS rempl2)'!$E$4:$L$504,8,0)</f>
        <v>N/A</v>
      </c>
      <c r="H101" s="82"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rempl2)'!$A$4:$V$504,17,0)</f>
        <v>1</v>
      </c>
      <c r="J101" s="82" t="str">
        <f>VLOOKUP(A101,'PAI 2025 GPS rempl2)'!$A$4:$V$504,18,0)</f>
        <v>Númerica</v>
      </c>
      <c r="K101" s="169">
        <f>VLOOKUP(A101,'PAI 2025 GPS rempl2)'!$A$4:$V$504,20,0)</f>
        <v>45992</v>
      </c>
      <c r="L101" s="169">
        <f>VLOOKUP(A101,'PAI 2025 GPS rempl2)'!$A$4:$V$504,21,0)</f>
        <v>46010</v>
      </c>
      <c r="M101" s="82" t="str">
        <f>VLOOKUP(A101,'PAI 2025 GPS rempl2)'!$A$4:$V$504,22,0)</f>
        <v>60-GRUPO DE TRABAJO DE GESTIÓN JUDICIAL ADSCRITO A LA OFICINA ASESORA JURÍDICA</v>
      </c>
      <c r="N101" s="82"/>
      <c r="O101" s="82"/>
      <c r="P101" s="82"/>
      <c r="Q101" s="82"/>
      <c r="S101" s="81" t="s">
        <v>676</v>
      </c>
      <c r="T101" s="81" t="str">
        <f>VLOOKUP(A101,'PAI 2025 GPS rempl2)'!$A$3:$E$505,4,0)</f>
        <v>Actividad propia</v>
      </c>
      <c r="U101" s="82" t="s">
        <v>1555</v>
      </c>
      <c r="V101" s="31">
        <f>VLOOKUP(S101,'PAI 2025 GPS rempl2)'!$E$4:$P$504,12,0)</f>
        <v>30</v>
      </c>
      <c r="W101" s="148"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2" spans="1:23" x14ac:dyDescent="0.25">
      <c r="A102" s="81" t="s">
        <v>678</v>
      </c>
      <c r="B102" s="81" t="str">
        <f>VLOOKUP(A102,'PAI 2025 GPS rempl2)'!$A$3:$E$505,4,0)</f>
        <v>Producto</v>
      </c>
      <c r="C102" s="82" t="s">
        <v>1555</v>
      </c>
      <c r="D102" s="82" t="s">
        <v>1560</v>
      </c>
      <c r="E102" s="82" t="s">
        <v>1472</v>
      </c>
      <c r="F102" s="82" t="s">
        <v>61</v>
      </c>
      <c r="G102" s="82" t="str">
        <f>VLOOKUP(A102,'PAI 2025 GPS rempl2)'!$E$4:$L$504,8,0)</f>
        <v>N/A</v>
      </c>
      <c r="H102" s="82" t="str">
        <f>VLOOKUP(A102,'PAI 2025 GPS rempl2)'!$A$4:$V$504,15,0)</f>
        <v>Política de Prevención del Daño Antijurídico para la bianulidad 2026-2027, formulada (Documento con la Política de prevención del Daño Antijurídico formulada)</v>
      </c>
      <c r="I102" s="82">
        <f>VLOOKUP(A102,'PAI 2025 GPS rempl2)'!$A$4:$V$504,17,0)</f>
        <v>1</v>
      </c>
      <c r="J102" s="82" t="str">
        <f>VLOOKUP(A102,'PAI 2025 GPS rempl2)'!$A$4:$V$504,18,0)</f>
        <v>Númerica</v>
      </c>
      <c r="K102" s="169">
        <f>VLOOKUP(A102,'PAI 2025 GPS rempl2)'!$A$4:$V$504,20,0)</f>
        <v>45811</v>
      </c>
      <c r="L102" s="169">
        <f>VLOOKUP(A102,'PAI 2025 GPS rempl2)'!$A$4:$V$504,21,0)</f>
        <v>46022</v>
      </c>
      <c r="M102" s="82" t="str">
        <f>VLOOKUP(A102,'PAI 2025 GPS rempl2)'!$A$4:$V$504,22,0)</f>
        <v>60-GRUPO DE TRABAJO DE GESTIÓN JUDICIAL ADSCRITO A LA OFICINA ASESORA JURÍDICA</v>
      </c>
      <c r="N102" s="82" t="s">
        <v>1769</v>
      </c>
      <c r="O102" s="82" t="s">
        <v>1426</v>
      </c>
      <c r="P102" s="82" t="s">
        <v>1581</v>
      </c>
      <c r="Q102" s="82" t="s">
        <v>1525</v>
      </c>
      <c r="S102" s="81" t="s">
        <v>678</v>
      </c>
      <c r="T102" s="81" t="str">
        <f>VLOOKUP(A102,'PAI 2025 GPS rempl2)'!$A$3:$E$505,4,0)</f>
        <v>Producto</v>
      </c>
      <c r="U102" s="82" t="s">
        <v>1555</v>
      </c>
      <c r="V102" s="31">
        <f>VLOOKUP(S102,'PAI 2025 GPS rempl2)'!$E$4:$P$504,12,0)</f>
        <v>35</v>
      </c>
      <c r="W102" s="146">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81" t="s">
        <v>680</v>
      </c>
      <c r="B103" s="81" t="str">
        <f>VLOOKUP(A103,'PAI 2025 GPS rempl2)'!$A$3:$E$505,4,0)</f>
        <v>Actividad propia</v>
      </c>
      <c r="C103" s="82" t="s">
        <v>1555</v>
      </c>
      <c r="D103" s="82" t="s">
        <v>1560</v>
      </c>
      <c r="E103" s="82" t="s">
        <v>1472</v>
      </c>
      <c r="F103" s="82"/>
      <c r="G103" s="82" t="str">
        <f>VLOOKUP(A103,'PAI 2025 GPS rempl2)'!$E$4:$L$504,8,0)</f>
        <v>N/A</v>
      </c>
      <c r="H103" s="82" t="str">
        <f>VLOOKUP(A103,'PAI 2025 GPS rempl2)'!$A$4:$V$504,15,0)</f>
        <v>Realizar informe de análisis de causas de demanda y condena para la formulación de la Política de Prevención del Daño Antijurídico. (Informe de análisis de causas de demanda y condena/único entregable)</v>
      </c>
      <c r="I103" s="82">
        <f>VLOOKUP(A103,'PAI 2025 GPS rempl2)'!$A$4:$V$504,17,0)</f>
        <v>1</v>
      </c>
      <c r="J103" s="82" t="str">
        <f>VLOOKUP(A103,'PAI 2025 GPS rempl2)'!$A$4:$V$504,18,0)</f>
        <v>Númerica</v>
      </c>
      <c r="K103" s="169">
        <f>VLOOKUP(A103,'PAI 2025 GPS rempl2)'!$A$4:$V$504,20,0)</f>
        <v>45811</v>
      </c>
      <c r="L103" s="169">
        <f>VLOOKUP(A103,'PAI 2025 GPS rempl2)'!$A$4:$V$504,21,0)</f>
        <v>45930</v>
      </c>
      <c r="M103" s="82" t="str">
        <f>VLOOKUP(A103,'PAI 2025 GPS rempl2)'!$A$4:$V$504,22,0)</f>
        <v>60-GRUPO DE TRABAJO DE GESTIÓN JUDICIAL ADSCRITO A LA OFICINA ASESORA JURÍDICA</v>
      </c>
      <c r="N103" s="82"/>
      <c r="O103" s="82"/>
      <c r="P103" s="82"/>
      <c r="Q103" s="82"/>
      <c r="S103" s="81" t="s">
        <v>680</v>
      </c>
      <c r="T103" s="81" t="str">
        <f>VLOOKUP(A103,'PAI 2025 GPS rempl2)'!$A$3:$E$505,4,0)</f>
        <v>Actividad propia</v>
      </c>
      <c r="U103" s="82" t="s">
        <v>1555</v>
      </c>
      <c r="V103" s="31">
        <f>VLOOKUP(S103,'PAI 2025 GPS rempl2)'!$E$4:$P$504,12,0)</f>
        <v>15</v>
      </c>
      <c r="W103" s="148"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4" spans="1:23" x14ac:dyDescent="0.25">
      <c r="A104" s="81" t="s">
        <v>682</v>
      </c>
      <c r="B104" s="81" t="str">
        <f>VLOOKUP(A104,'PAI 2025 GPS rempl2)'!$A$3:$E$505,4,0)</f>
        <v>Actividad propia</v>
      </c>
      <c r="C104" s="82" t="s">
        <v>1555</v>
      </c>
      <c r="D104" s="82" t="s">
        <v>1560</v>
      </c>
      <c r="E104" s="82" t="s">
        <v>1472</v>
      </c>
      <c r="F104" s="82"/>
      <c r="G104" s="82" t="str">
        <f>VLOOKUP(A104,'PAI 2025 GPS rempl2)'!$E$4:$L$504,8,0)</f>
        <v>N/A</v>
      </c>
      <c r="H104" s="82" t="str">
        <f>VLOOKUP(A104,'PAI 2025 GPS rempl2)'!$A$4:$V$504,15,0)</f>
        <v>Presentar y socializar informe de análisis de causas de demanda y condena A las áreas misionales de la Entidad.	 (Acta de reunión y/o capturas de pantalla de la reunión)</v>
      </c>
      <c r="I104" s="82">
        <f>VLOOKUP(A104,'PAI 2025 GPS rempl2)'!$A$4:$V$504,17,0)</f>
        <v>1</v>
      </c>
      <c r="J104" s="82" t="str">
        <f>VLOOKUP(A104,'PAI 2025 GPS rempl2)'!$A$4:$V$504,18,0)</f>
        <v>Númerica</v>
      </c>
      <c r="K104" s="169">
        <f>VLOOKUP(A104,'PAI 2025 GPS rempl2)'!$A$4:$V$504,20,0)</f>
        <v>45931</v>
      </c>
      <c r="L104" s="169">
        <f>VLOOKUP(A104,'PAI 2025 GPS rempl2)'!$A$4:$V$504,21,0)</f>
        <v>45961</v>
      </c>
      <c r="M104" s="82" t="str">
        <f>VLOOKUP(A104,'PAI 2025 GPS rempl2)'!$A$4:$V$504,22,0)</f>
        <v>60-GRUPO DE TRABAJO DE GESTIÓN JUDICIAL ADSCRITO A LA OFICINA ASESORA JURÍDICA</v>
      </c>
      <c r="N104" s="82"/>
      <c r="O104" s="82"/>
      <c r="P104" s="82"/>
      <c r="Q104" s="82"/>
      <c r="S104" s="81" t="s">
        <v>682</v>
      </c>
      <c r="T104" s="81" t="str">
        <f>VLOOKUP(A104,'PAI 2025 GPS rempl2)'!$A$3:$E$505,4,0)</f>
        <v>Actividad propia</v>
      </c>
      <c r="U104" s="82" t="s">
        <v>1555</v>
      </c>
      <c r="V104" s="31">
        <f>VLOOKUP(S104,'PAI 2025 GPS rempl2)'!$E$4:$P$504,12,0)</f>
        <v>20</v>
      </c>
      <c r="W104" s="148"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5" spans="1:23" x14ac:dyDescent="0.25">
      <c r="A105" s="81" t="s">
        <v>684</v>
      </c>
      <c r="B105" s="81" t="str">
        <f>VLOOKUP(A105,'PAI 2025 GPS rempl2)'!$A$3:$E$505,4,0)</f>
        <v>Actividad propia</v>
      </c>
      <c r="C105" s="82" t="s">
        <v>1555</v>
      </c>
      <c r="D105" s="82" t="s">
        <v>1560</v>
      </c>
      <c r="E105" s="82" t="s">
        <v>1472</v>
      </c>
      <c r="F105" s="82"/>
      <c r="G105" s="82" t="str">
        <f>VLOOKUP(A105,'PAI 2025 GPS rempl2)'!$E$4:$L$504,8,0)</f>
        <v>N/A</v>
      </c>
      <c r="H105" s="82" t="str">
        <f>VLOOKUP(A105,'PAI 2025 GPS rempl2)'!$A$4:$V$504,15,0)</f>
        <v>Formular proyecto de la Política de Prevención del Daño Antijurídico de acuerdo con los lineamientos de la ANDJE (Documento de formulación/único entregable)</v>
      </c>
      <c r="I105" s="82">
        <f>VLOOKUP(A105,'PAI 2025 GPS rempl2)'!$A$4:$V$504,17,0)</f>
        <v>1</v>
      </c>
      <c r="J105" s="82" t="str">
        <f>VLOOKUP(A105,'PAI 2025 GPS rempl2)'!$A$4:$V$504,18,0)</f>
        <v>Númerica</v>
      </c>
      <c r="K105" s="169">
        <f>VLOOKUP(A105,'PAI 2025 GPS rempl2)'!$A$4:$V$504,20,0)</f>
        <v>45965</v>
      </c>
      <c r="L105" s="169">
        <f>VLOOKUP(A105,'PAI 2025 GPS rempl2)'!$A$4:$V$504,21,0)</f>
        <v>45989</v>
      </c>
      <c r="M105" s="82" t="str">
        <f>VLOOKUP(A105,'PAI 2025 GPS rempl2)'!$A$4:$V$504,22,0)</f>
        <v>60-GRUPO DE TRABAJO DE GESTIÓN JUDICIAL ADSCRITO A LA OFICINA ASESORA JURÍDICA</v>
      </c>
      <c r="N105" s="82"/>
      <c r="O105" s="82"/>
      <c r="P105" s="82"/>
      <c r="Q105" s="82"/>
      <c r="S105" s="81" t="s">
        <v>684</v>
      </c>
      <c r="T105" s="81" t="str">
        <f>VLOOKUP(A105,'PAI 2025 GPS rempl2)'!$A$3:$E$505,4,0)</f>
        <v>Actividad propia</v>
      </c>
      <c r="U105" s="82" t="s">
        <v>1555</v>
      </c>
      <c r="V105" s="31">
        <f>VLOOKUP(S105,'PAI 2025 GPS rempl2)'!$E$4:$P$504,12,0)</f>
        <v>25</v>
      </c>
      <c r="W105" s="148"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6" spans="1:23" x14ac:dyDescent="0.25">
      <c r="A106" s="81" t="s">
        <v>686</v>
      </c>
      <c r="B106" s="81" t="str">
        <f>VLOOKUP(A106,'PAI 2025 GPS rempl2)'!$A$3:$E$505,4,0)</f>
        <v>Actividad propia</v>
      </c>
      <c r="C106" s="82" t="s">
        <v>1555</v>
      </c>
      <c r="D106" s="82" t="s">
        <v>1560</v>
      </c>
      <c r="E106" s="82" t="s">
        <v>1472</v>
      </c>
      <c r="F106" s="82"/>
      <c r="G106" s="82" t="str">
        <f>VLOOKUP(A106,'PAI 2025 GPS rempl2)'!$E$4:$L$504,8,0)</f>
        <v>N/A</v>
      </c>
      <c r="H106" s="82" t="str">
        <f>VLOOKUP(A106,'PAI 2025 GPS rempl2)'!$A$4:$V$504,15,0)</f>
        <v>Presentar la formulación de la Política de Prevención del Daño Antijurídico al Comité de Conciliación. (Acta del comité de conciliación y/o documento de la presentación)</v>
      </c>
      <c r="I106" s="82">
        <f>VLOOKUP(A106,'PAI 2025 GPS rempl2)'!$A$4:$V$504,17,0)</f>
        <v>1</v>
      </c>
      <c r="J106" s="82" t="str">
        <f>VLOOKUP(A106,'PAI 2025 GPS rempl2)'!$A$4:$V$504,18,0)</f>
        <v>Númerica</v>
      </c>
      <c r="K106" s="169">
        <f>VLOOKUP(A106,'PAI 2025 GPS rempl2)'!$A$4:$V$504,20,0)</f>
        <v>45992</v>
      </c>
      <c r="L106" s="169">
        <f>VLOOKUP(A106,'PAI 2025 GPS rempl2)'!$A$4:$V$504,21,0)</f>
        <v>46006</v>
      </c>
      <c r="M106" s="82" t="str">
        <f>VLOOKUP(A106,'PAI 2025 GPS rempl2)'!$A$4:$V$504,22,0)</f>
        <v>60-GRUPO DE TRABAJO DE GESTIÓN JUDICIAL ADSCRITO A LA OFICINA ASESORA JURÍDICA</v>
      </c>
      <c r="N106" s="82"/>
      <c r="O106" s="82"/>
      <c r="P106" s="82"/>
      <c r="Q106" s="82"/>
      <c r="S106" s="81" t="s">
        <v>686</v>
      </c>
      <c r="T106" s="81" t="str">
        <f>VLOOKUP(A106,'PAI 2025 GPS rempl2)'!$A$3:$E$505,4,0)</f>
        <v>Actividad propia</v>
      </c>
      <c r="U106" s="82" t="s">
        <v>1555</v>
      </c>
      <c r="V106" s="31">
        <f>VLOOKUP(S106,'PAI 2025 GPS rempl2)'!$E$4:$P$504,12,0)</f>
        <v>20</v>
      </c>
      <c r="W106" s="148"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7" spans="1:23" x14ac:dyDescent="0.25">
      <c r="A107" s="81" t="s">
        <v>688</v>
      </c>
      <c r="B107" s="81" t="str">
        <f>VLOOKUP(A107,'PAI 2025 GPS rempl2)'!$A$3:$E$505,4,0)</f>
        <v>Actividad propia</v>
      </c>
      <c r="C107" s="82" t="s">
        <v>1555</v>
      </c>
      <c r="D107" s="82" t="s">
        <v>1560</v>
      </c>
      <c r="E107" s="82" t="s">
        <v>1472</v>
      </c>
      <c r="F107" s="82"/>
      <c r="G107" s="82" t="str">
        <f>VLOOKUP(A107,'PAI 2025 GPS rempl2)'!$E$4:$L$504,8,0)</f>
        <v>N/A</v>
      </c>
      <c r="H107" s="82" t="str">
        <f>VLOOKUP(A107,'PAI 2025 GPS rempl2)'!$A$4:$V$504,15,0)</f>
        <v>Enviar a la ANDJE la formulación de la Política de Prevención del Daño Antijurídico para aprobación. (Soporte de envío del documento a la ANDJE/único entregable)</v>
      </c>
      <c r="I107" s="82">
        <f>VLOOKUP(A107,'PAI 2025 GPS rempl2)'!$A$4:$V$504,17,0)</f>
        <v>1</v>
      </c>
      <c r="J107" s="82" t="str">
        <f>VLOOKUP(A107,'PAI 2025 GPS rempl2)'!$A$4:$V$504,18,0)</f>
        <v>Númerica</v>
      </c>
      <c r="K107" s="169">
        <f>VLOOKUP(A107,'PAI 2025 GPS rempl2)'!$A$4:$V$504,20,0)</f>
        <v>46007</v>
      </c>
      <c r="L107" s="169">
        <f>VLOOKUP(A107,'PAI 2025 GPS rempl2)'!$A$4:$V$504,21,0)</f>
        <v>46022</v>
      </c>
      <c r="M107" s="82" t="str">
        <f>VLOOKUP(A107,'PAI 2025 GPS rempl2)'!$A$4:$V$504,22,0)</f>
        <v>60-GRUPO DE TRABAJO DE GESTIÓN JUDICIAL ADSCRITO A LA OFICINA ASESORA JURÍDICA</v>
      </c>
      <c r="N107" s="82"/>
      <c r="O107" s="82"/>
      <c r="P107" s="82"/>
      <c r="Q107" s="82"/>
      <c r="S107" s="81" t="s">
        <v>688</v>
      </c>
      <c r="T107" s="81" t="str">
        <f>VLOOKUP(A107,'PAI 2025 GPS rempl2)'!$A$3:$E$505,4,0)</f>
        <v>Actividad propia</v>
      </c>
      <c r="U107" s="82" t="s">
        <v>1555</v>
      </c>
      <c r="V107" s="31">
        <f>VLOOKUP(S107,'PAI 2025 GPS rempl2)'!$E$4:$P$504,12,0)</f>
        <v>20</v>
      </c>
      <c r="W107" s="148"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8" spans="1:23" x14ac:dyDescent="0.25">
      <c r="A108" s="81" t="s">
        <v>690</v>
      </c>
      <c r="B108" s="81" t="str">
        <f>VLOOKUP(A108,'PAI 2025 GPS rempl2)'!$A$3:$E$505,4,0)</f>
        <v>Producto</v>
      </c>
      <c r="C108" s="82" t="s">
        <v>1555</v>
      </c>
      <c r="D108" s="82" t="s">
        <v>1560</v>
      </c>
      <c r="E108" s="82" t="s">
        <v>1472</v>
      </c>
      <c r="F108" s="82" t="s">
        <v>12</v>
      </c>
      <c r="G108" s="82" t="str">
        <f>VLOOKUP(A108,'PAI 2025 GPS rempl2)'!$E$4:$L$504,8,0)</f>
        <v>N/A</v>
      </c>
      <c r="H108" s="82" t="str">
        <f>VLOOKUP(A108,'PAI 2025 GPS rempl2)'!$A$4:$V$504,15,0)</f>
        <v>Equipo jurídico del Grupo de Gestión Judicial , fortalecido (Listas de asistencia y/o capturas de pantalla/único entregable)</v>
      </c>
      <c r="I108" s="82">
        <f>VLOOKUP(A108,'PAI 2025 GPS rempl2)'!$A$4:$V$504,17,0)</f>
        <v>2</v>
      </c>
      <c r="J108" s="82" t="str">
        <f>VLOOKUP(A108,'PAI 2025 GPS rempl2)'!$A$4:$V$504,18,0)</f>
        <v>Númerica</v>
      </c>
      <c r="K108" s="169">
        <f>VLOOKUP(A108,'PAI 2025 GPS rempl2)'!$A$4:$V$504,20,0)</f>
        <v>45684</v>
      </c>
      <c r="L108" s="169">
        <f>VLOOKUP(A108,'PAI 2025 GPS rempl2)'!$A$4:$V$504,21,0)</f>
        <v>45989</v>
      </c>
      <c r="M108" s="82" t="str">
        <f>VLOOKUP(A108,'PAI 2025 GPS rempl2)'!$A$4:$V$504,22,0)</f>
        <v>60-GRUPO DE TRABAJO DE GESTIÓN JUDICIAL ADSCRITO A LA OFICINA ASESORA JURÍDICA</v>
      </c>
      <c r="N108" s="82" t="s">
        <v>1427</v>
      </c>
      <c r="O108" s="82" t="s">
        <v>1428</v>
      </c>
      <c r="P108" s="82" t="s">
        <v>1582</v>
      </c>
      <c r="Q108" s="82" t="s">
        <v>1525</v>
      </c>
      <c r="S108" s="81" t="s">
        <v>690</v>
      </c>
      <c r="T108" s="81" t="str">
        <f>VLOOKUP(A108,'PAI 2025 GPS rempl2)'!$A$3:$E$505,4,0)</f>
        <v>Producto</v>
      </c>
      <c r="U108" s="82" t="s">
        <v>1555</v>
      </c>
      <c r="V108" s="31">
        <f>VLOOKUP(S108,'PAI 2025 GPS rempl2)'!$E$4:$P$504,12,0)</f>
        <v>30</v>
      </c>
      <c r="W108" s="146">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81" t="s">
        <v>692</v>
      </c>
      <c r="B109" s="81" t="str">
        <f>VLOOKUP(A109,'PAI 2025 GPS rempl2)'!$A$3:$E$505,4,0)</f>
        <v>Actividad propia</v>
      </c>
      <c r="C109" s="82" t="s">
        <v>1555</v>
      </c>
      <c r="D109" s="82" t="s">
        <v>1560</v>
      </c>
      <c r="E109" s="82" t="s">
        <v>1472</v>
      </c>
      <c r="F109" s="82"/>
      <c r="G109" s="82" t="str">
        <f>VLOOKUP(A109,'PAI 2025 GPS rempl2)'!$E$4:$L$504,8,0)</f>
        <v>N/A</v>
      </c>
      <c r="H109" s="82" t="str">
        <f>VLOOKUP(A109,'PAI 2025 GPS rempl2)'!$A$4:$V$504,15,0)</f>
        <v>Solicitar mediante correo electrónico a la ANDJE que se realicen dos jornadas de capacitación. (Correo electrónico a la ANDJE/único entregable)</v>
      </c>
      <c r="I109" s="82">
        <f>VLOOKUP(A109,'PAI 2025 GPS rempl2)'!$A$4:$V$504,17,0)</f>
        <v>1</v>
      </c>
      <c r="J109" s="82" t="str">
        <f>VLOOKUP(A109,'PAI 2025 GPS rempl2)'!$A$4:$V$504,18,0)</f>
        <v>Númerica</v>
      </c>
      <c r="K109" s="169">
        <f>VLOOKUP(A109,'PAI 2025 GPS rempl2)'!$A$4:$V$504,20,0)</f>
        <v>45684</v>
      </c>
      <c r="L109" s="169">
        <f>VLOOKUP(A109,'PAI 2025 GPS rempl2)'!$A$4:$V$504,21,0)</f>
        <v>45716</v>
      </c>
      <c r="M109" s="82" t="str">
        <f>VLOOKUP(A109,'PAI 2025 GPS rempl2)'!$A$4:$V$504,22,0)</f>
        <v>60-GRUPO DE TRABAJO DE GESTIÓN JUDICIAL ADSCRITO A LA OFICINA ASESORA JURÍDICA</v>
      </c>
      <c r="N109" s="82"/>
      <c r="O109" s="82"/>
      <c r="P109" s="82"/>
      <c r="Q109" s="82"/>
      <c r="S109" s="81" t="s">
        <v>692</v>
      </c>
      <c r="T109" s="81" t="str">
        <f>VLOOKUP(A109,'PAI 2025 GPS rempl2)'!$A$3:$E$505,4,0)</f>
        <v>Actividad propia</v>
      </c>
      <c r="U109" s="82" t="s">
        <v>1555</v>
      </c>
      <c r="V109" s="31">
        <f>VLOOKUP(S109,'PAI 2025 GPS rempl2)'!$E$4:$P$504,12,0)</f>
        <v>30</v>
      </c>
      <c r="W109" s="148"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0" spans="1:23" x14ac:dyDescent="0.25">
      <c r="A110" s="81" t="s">
        <v>694</v>
      </c>
      <c r="B110" s="81" t="str">
        <f>VLOOKUP(A110,'PAI 2025 GPS rempl2)'!$A$3:$E$505,4,0)</f>
        <v>Actividad propia</v>
      </c>
      <c r="C110" s="82" t="s">
        <v>1555</v>
      </c>
      <c r="D110" s="82" t="s">
        <v>1560</v>
      </c>
      <c r="E110" s="82" t="s">
        <v>1472</v>
      </c>
      <c r="F110" s="82"/>
      <c r="G110" s="82" t="str">
        <f>VLOOKUP(A110,'PAI 2025 GPS rempl2)'!$E$4:$L$504,8,0)</f>
        <v>N/A</v>
      </c>
      <c r="H110" s="82" t="str">
        <f>VLOOKUP(A110,'PAI 2025 GPS rempl2)'!$A$4:$V$504,15,0)</f>
        <v>Participar en capacitaciones desarrolladas por la Agencia Nacional de Defensa Jurídica del Estado (Capturas de pantalla de las capacitaciones y/o listado de asistencia)</v>
      </c>
      <c r="I110" s="82">
        <f>VLOOKUP(A110,'PAI 2025 GPS rempl2)'!$A$4:$V$504,17,0)</f>
        <v>2</v>
      </c>
      <c r="J110" s="82" t="str">
        <f>VLOOKUP(A110,'PAI 2025 GPS rempl2)'!$A$4:$V$504,18,0)</f>
        <v>Númerica</v>
      </c>
      <c r="K110" s="169">
        <f>VLOOKUP(A110,'PAI 2025 GPS rempl2)'!$A$4:$V$504,20,0)</f>
        <v>45719</v>
      </c>
      <c r="L110" s="169">
        <f>VLOOKUP(A110,'PAI 2025 GPS rempl2)'!$A$4:$V$504,21,0)</f>
        <v>45930</v>
      </c>
      <c r="M110" s="82" t="str">
        <f>VLOOKUP(A110,'PAI 2025 GPS rempl2)'!$A$4:$V$504,22,0)</f>
        <v>60-GRUPO DE TRABAJO DE GESTIÓN JUDICIAL ADSCRITO A LA OFICINA ASESORA JURÍDICA</v>
      </c>
      <c r="N110" s="82"/>
      <c r="O110" s="82"/>
      <c r="P110" s="82"/>
      <c r="Q110" s="82"/>
      <c r="S110" s="81" t="s">
        <v>694</v>
      </c>
      <c r="T110" s="81" t="str">
        <f>VLOOKUP(A110,'PAI 2025 GPS rempl2)'!$A$3:$E$505,4,0)</f>
        <v>Actividad propia</v>
      </c>
      <c r="U110" s="82" t="s">
        <v>1555</v>
      </c>
      <c r="V110" s="31">
        <f>VLOOKUP(S110,'PAI 2025 GPS rempl2)'!$E$4:$P$504,12,0)</f>
        <v>40</v>
      </c>
      <c r="W110" s="148"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1" spans="1:23" x14ac:dyDescent="0.25">
      <c r="A111" s="81" t="s">
        <v>695</v>
      </c>
      <c r="B111" s="81" t="str">
        <f>VLOOKUP(A111,'PAI 2025 GPS rempl2)'!$A$3:$E$505,4,0)</f>
        <v>Actividad propia</v>
      </c>
      <c r="C111" s="82" t="s">
        <v>1555</v>
      </c>
      <c r="D111" s="82" t="s">
        <v>1560</v>
      </c>
      <c r="E111" s="82" t="s">
        <v>1472</v>
      </c>
      <c r="F111" s="82"/>
      <c r="G111" s="82" t="str">
        <f>VLOOKUP(A111,'PAI 2025 GPS rempl2)'!$E$4:$L$504,8,0)</f>
        <v>N/A</v>
      </c>
      <c r="H111" s="82"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rempl2)'!$A$4:$V$504,17,0)</f>
        <v>2</v>
      </c>
      <c r="J111" s="82" t="str">
        <f>VLOOKUP(A111,'PAI 2025 GPS rempl2)'!$A$4:$V$504,18,0)</f>
        <v>Númerica</v>
      </c>
      <c r="K111" s="169">
        <f>VLOOKUP(A111,'PAI 2025 GPS rempl2)'!$A$4:$V$504,20,0)</f>
        <v>45748</v>
      </c>
      <c r="L111" s="169">
        <f>VLOOKUP(A111,'PAI 2025 GPS rempl2)'!$A$4:$V$504,21,0)</f>
        <v>45989</v>
      </c>
      <c r="M111" s="82" t="str">
        <f>VLOOKUP(A111,'PAI 2025 GPS rempl2)'!$A$4:$V$504,22,0)</f>
        <v>60-GRUPO DE TRABAJO DE GESTIÓN JUDICIAL ADSCRITO A LA OFICINA ASESORA JURÍDICA</v>
      </c>
      <c r="N111" s="82"/>
      <c r="O111" s="82"/>
      <c r="P111" s="82"/>
      <c r="Q111" s="82"/>
      <c r="S111" s="81" t="s">
        <v>695</v>
      </c>
      <c r="T111" s="81" t="str">
        <f>VLOOKUP(A111,'PAI 2025 GPS rempl2)'!$A$3:$E$505,4,0)</f>
        <v>Actividad propia</v>
      </c>
      <c r="U111" s="82" t="s">
        <v>1555</v>
      </c>
      <c r="V111" s="31">
        <f>VLOOKUP(S111,'PAI 2025 GPS rempl2)'!$E$4:$P$504,12,0)</f>
        <v>30</v>
      </c>
      <c r="W111" s="148"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2" spans="1:23" x14ac:dyDescent="0.25">
      <c r="A112" s="81" t="s">
        <v>698</v>
      </c>
      <c r="B112" s="81" t="str">
        <f>VLOOKUP(A112,'PAI 2025 GPS rempl2)'!$A$3:$E$505,4,0)</f>
        <v>Producto</v>
      </c>
      <c r="C112" s="82" t="s">
        <v>1562</v>
      </c>
      <c r="D112" s="82" t="s">
        <v>1561</v>
      </c>
      <c r="E112" s="82" t="s">
        <v>1425</v>
      </c>
      <c r="F112" s="82" t="s">
        <v>61</v>
      </c>
      <c r="G112" s="82" t="str">
        <f>VLOOKUP(A112,'PAI 2025 GPS rempl2)'!$E$4:$L$504,8,0)</f>
        <v>N/A</v>
      </c>
      <c r="H112" s="82" t="str">
        <f>VLOOKUP(A112,'PAI 2025 GPS rempl2)'!$A$4:$V$504,15,0)</f>
        <v>Diagnóstico de necesidades que permita realizar el seguimiento del ciclo de contratación, elaborado  (Documento diagnostico )</v>
      </c>
      <c r="I112" s="82">
        <f>VLOOKUP(A112,'PAI 2025 GPS rempl2)'!$A$4:$V$504,17,0)</f>
        <v>1</v>
      </c>
      <c r="J112" s="82" t="str">
        <f>VLOOKUP(A112,'PAI 2025 GPS rempl2)'!$A$4:$V$504,18,0)</f>
        <v>Númerica</v>
      </c>
      <c r="K112" s="169">
        <f>VLOOKUP(A112,'PAI 2025 GPS rempl2)'!$A$4:$V$504,20,0)</f>
        <v>45839</v>
      </c>
      <c r="L112" s="169">
        <f>VLOOKUP(A112,'PAI 2025 GPS rempl2)'!$A$4:$V$504,21,0)</f>
        <v>45989</v>
      </c>
      <c r="M112" s="82" t="str">
        <f>VLOOKUP(A112,'PAI 2025 GPS rempl2)'!$A$4:$V$504,22,0)</f>
        <v>105-GRUPO DE TRABAJO DE CONTRATACIÓN;
20-OFICINA DE TECNOLOGÍA E INFORMÁTICA</v>
      </c>
      <c r="N112" s="82" t="s">
        <v>1769</v>
      </c>
      <c r="O112" s="82" t="s">
        <v>1426</v>
      </c>
      <c r="P112" s="82">
        <v>0</v>
      </c>
      <c r="Q112" s="82" t="s">
        <v>1525</v>
      </c>
      <c r="S112" s="81" t="s">
        <v>698</v>
      </c>
      <c r="T112" s="81" t="str">
        <f>VLOOKUP(A112,'PAI 2025 GPS rempl2)'!$A$3:$E$505,4,0)</f>
        <v>Producto</v>
      </c>
      <c r="U112" s="82" t="s">
        <v>1562</v>
      </c>
      <c r="V112" s="31">
        <f>VLOOKUP(S112,'PAI 2025 GPS rempl2)'!$E$4:$P$504,12,0)</f>
        <v>100</v>
      </c>
      <c r="W112" s="31" t="e">
        <f>+(V112*100)/($V$112+#REF!+$V$321+$V$330+$V$371)</f>
        <v>#REF!</v>
      </c>
    </row>
    <row r="113" spans="1:23" x14ac:dyDescent="0.25">
      <c r="A113" s="81" t="s">
        <v>702</v>
      </c>
      <c r="B113" s="81" t="str">
        <f>VLOOKUP(A113,'PAI 2025 GPS rempl2)'!$A$3:$E$505,4,0)</f>
        <v>Actividad propia</v>
      </c>
      <c r="C113" s="82" t="s">
        <v>1562</v>
      </c>
      <c r="D113" s="82" t="s">
        <v>1561</v>
      </c>
      <c r="E113" s="82" t="s">
        <v>1425</v>
      </c>
      <c r="F113" s="82"/>
      <c r="G113" s="82" t="str">
        <f>VLOOKUP(A113,'PAI 2025 GPS rempl2)'!$E$4:$L$504,8,0)</f>
        <v>N/A</v>
      </c>
      <c r="H113" s="82" t="str">
        <f>VLOOKUP(A113,'PAI 2025 GPS rempl2)'!$A$4:$V$504,15,0)</f>
        <v>Identificar las necesidades de  ajuste a herramientas tecnológicas para el seguimiento del ciclo  de contratción (Documento con las necesidades identificadas)</v>
      </c>
      <c r="I113" s="82">
        <f>VLOOKUP(A113,'PAI 2025 GPS rempl2)'!$A$4:$V$504,17,0)</f>
        <v>1</v>
      </c>
      <c r="J113" s="82" t="str">
        <f>VLOOKUP(A113,'PAI 2025 GPS rempl2)'!$A$4:$V$504,18,0)</f>
        <v>Númerica</v>
      </c>
      <c r="K113" s="169">
        <f>VLOOKUP(A113,'PAI 2025 GPS rempl2)'!$A$4:$V$504,20,0)</f>
        <v>45839</v>
      </c>
      <c r="L113" s="169">
        <f>VLOOKUP(A113,'PAI 2025 GPS rempl2)'!$A$4:$V$504,21,0)</f>
        <v>45930</v>
      </c>
      <c r="M113" s="82" t="str">
        <f>VLOOKUP(A113,'PAI 2025 GPS rempl2)'!$A$4:$V$504,22,0)</f>
        <v>105-GRUPO DE TRABAJO DE CONTRATACIÓN;
20-OFICINA DE TECNOLOGÍA E INFORMÁTICA</v>
      </c>
      <c r="N113" s="82"/>
      <c r="O113" s="82"/>
      <c r="P113" s="82"/>
      <c r="Q113" s="82"/>
      <c r="S113" s="81" t="s">
        <v>702</v>
      </c>
      <c r="T113" s="81" t="str">
        <f>VLOOKUP(A113,'PAI 2025 GPS rempl2)'!$A$3:$E$505,4,0)</f>
        <v>Actividad propia</v>
      </c>
      <c r="U113" s="82" t="s">
        <v>1562</v>
      </c>
      <c r="V113" s="31">
        <f>VLOOKUP(S113,'PAI 2025 GPS rempl2)'!$E$4:$P$504,12,0)</f>
        <v>100</v>
      </c>
      <c r="W113" s="31" t="e">
        <f>+(V113*100)/($V$113+#REF!+#REF!+$V$322+$V$323+$V$324+$V$325+$V$331+$V$332+$V$372+$V$373+$V$375+$V$376)</f>
        <v>#REF!</v>
      </c>
    </row>
    <row r="114" spans="1:23" x14ac:dyDescent="0.25">
      <c r="A114" s="81" t="s">
        <v>704</v>
      </c>
      <c r="B114" s="81" t="str">
        <f>VLOOKUP(A114,'PAI 2025 GPS rempl2)'!$A$3:$E$505,4,0)</f>
        <v>Actividad sin participación</v>
      </c>
      <c r="C114" s="82" t="s">
        <v>1562</v>
      </c>
      <c r="D114" s="82" t="s">
        <v>1561</v>
      </c>
      <c r="E114" s="82" t="s">
        <v>1425</v>
      </c>
      <c r="F114" s="82"/>
      <c r="G114" s="82" t="str">
        <f>VLOOKUP(A114,'PAI 2025 GPS rempl2)'!$E$4:$L$504,8,0)</f>
        <v>N/A</v>
      </c>
      <c r="H114" s="82" t="str">
        <f>VLOOKUP(A114,'PAI 2025 GPS rempl2)'!$A$4:$V$504,15,0)</f>
        <v>Emitir concepto de viabilidad técnica y presupuestal con base en las necesidades identificadas (Concepto diagnóstico entregado)</v>
      </c>
      <c r="I114" s="82">
        <f>VLOOKUP(A114,'PAI 2025 GPS rempl2)'!$A$4:$V$504,17,0)</f>
        <v>1</v>
      </c>
      <c r="J114" s="82" t="str">
        <f>VLOOKUP(A114,'PAI 2025 GPS rempl2)'!$A$4:$V$504,18,0)</f>
        <v>Númerica</v>
      </c>
      <c r="K114" s="169">
        <f>VLOOKUP(A114,'PAI 2025 GPS rempl2)'!$A$4:$V$504,20,0)</f>
        <v>45931</v>
      </c>
      <c r="L114" s="169">
        <f>VLOOKUP(A114,'PAI 2025 GPS rempl2)'!$A$4:$V$504,21,0)</f>
        <v>45989</v>
      </c>
      <c r="M114" s="82" t="str">
        <f>VLOOKUP(A114,'PAI 2025 GPS rempl2)'!$A$4:$V$504,22,0)</f>
        <v>20-OFICINA DE TECNOLOGÍA E INFORMÁTICA</v>
      </c>
      <c r="N114" s="82"/>
      <c r="O114" s="82"/>
      <c r="P114" s="82"/>
      <c r="Q114" s="82"/>
      <c r="S114" s="81" t="s">
        <v>704</v>
      </c>
      <c r="T114" s="81" t="str">
        <f>VLOOKUP(A114,'PAI 2025 GPS rempl2)'!$A$3:$E$505,4,0)</f>
        <v>Actividad sin participación</v>
      </c>
      <c r="U114" s="82" t="s">
        <v>1562</v>
      </c>
      <c r="V114" s="31">
        <f>VLOOKUP(S114,'PAI 2025 GPS rempl2)'!$E$4:$P$504,12,0)</f>
        <v>0</v>
      </c>
      <c r="W114" s="31">
        <f>+V114</f>
        <v>0</v>
      </c>
    </row>
    <row r="115" spans="1:23" x14ac:dyDescent="0.25">
      <c r="A115" s="81" t="s">
        <v>707</v>
      </c>
      <c r="B115" s="81" t="str">
        <f>VLOOKUP(A115,'PAI 2025 GPS rempl2)'!$A$3:$E$505,4,0)</f>
        <v>Producto</v>
      </c>
      <c r="C115" s="82" t="s">
        <v>1555</v>
      </c>
      <c r="D115" s="82" t="s">
        <v>1559</v>
      </c>
      <c r="E115" s="82" t="s">
        <v>632</v>
      </c>
      <c r="F115" s="82" t="s">
        <v>10</v>
      </c>
      <c r="G115" s="82" t="str">
        <f>VLOOKUP(A115,'PAI 2025 GPS rempl2)'!$E$4:$L$504,8,0)</f>
        <v>C-3503-0200-0014-20309b</v>
      </c>
      <c r="H115" s="82" t="str">
        <f>VLOOKUP(A115,'PAI 2025 GPS rempl2)'!$A$4:$V$504,15,0)</f>
        <v>Programas de fomento al uso estratégico de la propiedad industrial como herramienta de competitividad para empresarios, ejecutados.  (Matriz de seguimiento e informe final de ejecución de los programas)</v>
      </c>
      <c r="I115" s="82">
        <f>VLOOKUP(A115,'PAI 2025 GPS rempl2)'!$A$4:$V$504,17,0)</f>
        <v>100</v>
      </c>
      <c r="J115" s="82" t="str">
        <f>VLOOKUP(A115,'PAI 2025 GPS rempl2)'!$A$4:$V$504,18,0)</f>
        <v>Porcentual</v>
      </c>
      <c r="K115" s="169">
        <f>VLOOKUP(A115,'PAI 2025 GPS rempl2)'!$A$4:$V$504,20,0)</f>
        <v>45670</v>
      </c>
      <c r="L115" s="169">
        <f>VLOOKUP(A115,'PAI 2025 GPS rempl2)'!$A$4:$V$504,21,0)</f>
        <v>45989</v>
      </c>
      <c r="M115" s="82" t="str">
        <f>VLOOKUP(A115,'PAI 2025 GPS rempl2)'!$A$4:$V$504,22,0)</f>
        <v>2023-GRUPO DE TRABAJO DE CENTRO DE INFORMACIÓN TECNOLÓGICA Y APOYO A LA GESTIÓN DE PROPIEDAD LA INDUSTRIAL</v>
      </c>
      <c r="N115" s="82" t="s">
        <v>1431</v>
      </c>
      <c r="O115" s="82" t="s">
        <v>1432</v>
      </c>
      <c r="P115" s="82" t="s">
        <v>1583</v>
      </c>
      <c r="Q115" s="82" t="s">
        <v>1771</v>
      </c>
      <c r="S115" s="81" t="s">
        <v>707</v>
      </c>
      <c r="T115" s="81" t="str">
        <f>VLOOKUP(A115,'PAI 2025 GPS rempl2)'!$A$3:$E$505,4,0)</f>
        <v>Producto</v>
      </c>
      <c r="U115" s="82" t="s">
        <v>1555</v>
      </c>
      <c r="V115" s="31">
        <f>VLOOKUP(S115,'PAI 2025 GPS rempl2)'!$E$4:$P$504,12,0)</f>
        <v>30</v>
      </c>
      <c r="W115" s="146">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81" t="s">
        <v>709</v>
      </c>
      <c r="B116" s="81" t="str">
        <f>VLOOKUP(A116,'PAI 2025 GPS rempl2)'!$A$3:$E$505,4,0)</f>
        <v>Actividad propia</v>
      </c>
      <c r="C116" s="82" t="s">
        <v>1555</v>
      </c>
      <c r="D116" s="82" t="s">
        <v>1559</v>
      </c>
      <c r="E116" s="82" t="s">
        <v>632</v>
      </c>
      <c r="F116" s="82"/>
      <c r="G116" s="82" t="str">
        <f>VLOOKUP(A116,'PAI 2025 GPS rempl2)'!$E$4:$L$504,8,0)</f>
        <v>N/A</v>
      </c>
      <c r="H116" s="82" t="str">
        <f>VLOOKUP(A116,'PAI 2025 GPS rempl2)'!$A$4:$V$504,15,0)</f>
        <v>Elaborar matriz de metas y seguimiento de ejecución del programa</v>
      </c>
      <c r="I116" s="82">
        <f>VLOOKUP(A116,'PAI 2025 GPS rempl2)'!$A$4:$V$504,17,0)</f>
        <v>1</v>
      </c>
      <c r="J116" s="82" t="str">
        <f>VLOOKUP(A116,'PAI 2025 GPS rempl2)'!$A$4:$V$504,18,0)</f>
        <v>Númerica</v>
      </c>
      <c r="K116" s="169">
        <f>VLOOKUP(A116,'PAI 2025 GPS rempl2)'!$A$4:$V$504,20,0)</f>
        <v>45670</v>
      </c>
      <c r="L116" s="169">
        <f>VLOOKUP(A116,'PAI 2025 GPS rempl2)'!$A$4:$V$504,21,0)</f>
        <v>45716</v>
      </c>
      <c r="M116" s="82" t="str">
        <f>VLOOKUP(A116,'PAI 2025 GPS rempl2)'!$A$4:$V$504,22,0)</f>
        <v>2023-GRUPO DE TRABAJO DE CENTRO DE INFORMACIÓN TECNOLÓGICA Y APOYO A LA GESTIÓN DE PROPIEDAD LA INDUSTRIAL</v>
      </c>
      <c r="N116" s="82"/>
      <c r="O116" s="82"/>
      <c r="P116" s="82"/>
      <c r="Q116" s="82"/>
      <c r="S116" s="81" t="s">
        <v>709</v>
      </c>
      <c r="T116" s="81" t="str">
        <f>VLOOKUP(A116,'PAI 2025 GPS rempl2)'!$A$3:$E$505,4,0)</f>
        <v>Actividad propia</v>
      </c>
      <c r="U116" s="82" t="s">
        <v>1555</v>
      </c>
      <c r="V116" s="31">
        <f>VLOOKUP(S116,'PAI 2025 GPS rempl2)'!$E$4:$P$504,12,0)</f>
        <v>10</v>
      </c>
      <c r="W116" s="148"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7" spans="1:23" x14ac:dyDescent="0.25">
      <c r="A117" s="81" t="s">
        <v>711</v>
      </c>
      <c r="B117" s="81" t="str">
        <f>VLOOKUP(A117,'PAI 2025 GPS rempl2)'!$A$3:$E$505,4,0)</f>
        <v>Actividad propia</v>
      </c>
      <c r="C117" s="82" t="s">
        <v>1555</v>
      </c>
      <c r="D117" s="82" t="s">
        <v>1559</v>
      </c>
      <c r="E117" s="82" t="s">
        <v>632</v>
      </c>
      <c r="F117" s="82"/>
      <c r="G117" s="82" t="str">
        <f>VLOOKUP(A117,'PAI 2025 GPS rempl2)'!$E$4:$L$504,8,0)</f>
        <v>N/A</v>
      </c>
      <c r="H117" s="82" t="str">
        <f>VLOOKUP(A117,'PAI 2025 GPS rempl2)'!$A$4:$V$504,15,0)</f>
        <v>Ejecutar el programa Centros de Apoyo a la Tecnología y la Innovación CATI. (Matriz de seguimiento e Informe final del programa)</v>
      </c>
      <c r="I117" s="82">
        <f>VLOOKUP(A117,'PAI 2025 GPS rempl2)'!$A$4:$V$504,17,0)</f>
        <v>100</v>
      </c>
      <c r="J117" s="82" t="str">
        <f>VLOOKUP(A117,'PAI 2025 GPS rempl2)'!$A$4:$V$504,18,0)</f>
        <v>Porcentual</v>
      </c>
      <c r="K117" s="169">
        <f>VLOOKUP(A117,'PAI 2025 GPS rempl2)'!$A$4:$V$504,20,0)</f>
        <v>45691</v>
      </c>
      <c r="L117" s="169">
        <f>VLOOKUP(A117,'PAI 2025 GPS rempl2)'!$A$4:$V$504,21,0)</f>
        <v>45989</v>
      </c>
      <c r="M117" s="82" t="str">
        <f>VLOOKUP(A117,'PAI 2025 GPS rempl2)'!$A$4:$V$504,22,0)</f>
        <v>2023-GRUPO DE TRABAJO DE CENTRO DE INFORMACIÓN TECNOLÓGICA Y APOYO A LA GESTIÓN DE PROPIEDAD LA INDUSTRIAL</v>
      </c>
      <c r="N117" s="82"/>
      <c r="O117" s="82"/>
      <c r="P117" s="82"/>
      <c r="Q117" s="82"/>
      <c r="S117" s="81" t="s">
        <v>711</v>
      </c>
      <c r="T117" s="81" t="str">
        <f>VLOOKUP(A117,'PAI 2025 GPS rempl2)'!$A$3:$E$505,4,0)</f>
        <v>Actividad propia</v>
      </c>
      <c r="U117" s="82" t="s">
        <v>1555</v>
      </c>
      <c r="V117" s="31">
        <f>VLOOKUP(S117,'PAI 2025 GPS rempl2)'!$E$4:$P$504,12,0)</f>
        <v>60</v>
      </c>
      <c r="W117" s="148"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8" spans="1:23" x14ac:dyDescent="0.25">
      <c r="A118" s="81" t="s">
        <v>712</v>
      </c>
      <c r="B118" s="81" t="str">
        <f>VLOOKUP(A118,'PAI 2025 GPS rempl2)'!$A$3:$E$505,4,0)</f>
        <v>Actividad propia</v>
      </c>
      <c r="C118" s="82" t="s">
        <v>1555</v>
      </c>
      <c r="D118" s="82" t="s">
        <v>1559</v>
      </c>
      <c r="E118" s="82" t="s">
        <v>632</v>
      </c>
      <c r="F118" s="82"/>
      <c r="G118" s="82" t="str">
        <f>VLOOKUP(A118,'PAI 2025 GPS rempl2)'!$E$4:$L$504,8,0)</f>
        <v>N/A</v>
      </c>
      <c r="H118" s="82" t="str">
        <f>VLOOKUP(A118,'PAI 2025 GPS rempl2)'!$A$4:$V$504,15,0)</f>
        <v>Elaborar matriz de fases y etapas para el seguimiento de ejecución del programa</v>
      </c>
      <c r="I118" s="82">
        <f>VLOOKUP(A118,'PAI 2025 GPS rempl2)'!$A$4:$V$504,17,0)</f>
        <v>1</v>
      </c>
      <c r="J118" s="82" t="str">
        <f>VLOOKUP(A118,'PAI 2025 GPS rempl2)'!$A$4:$V$504,18,0)</f>
        <v>Númerica</v>
      </c>
      <c r="K118" s="169">
        <f>VLOOKUP(A118,'PAI 2025 GPS rempl2)'!$A$4:$V$504,20,0)</f>
        <v>45691</v>
      </c>
      <c r="L118" s="169">
        <f>VLOOKUP(A118,'PAI 2025 GPS rempl2)'!$A$4:$V$504,21,0)</f>
        <v>45716</v>
      </c>
      <c r="M118" s="82" t="str">
        <f>VLOOKUP(A118,'PAI 2025 GPS rempl2)'!$A$4:$V$504,22,0)</f>
        <v>2023-GRUPO DE TRABAJO DE CENTRO DE INFORMACIÓN TECNOLÓGICA Y APOYO A LA GESTIÓN DE PROPIEDAD LA INDUSTRIAL</v>
      </c>
      <c r="N118" s="82"/>
      <c r="O118" s="82"/>
      <c r="P118" s="82"/>
      <c r="Q118" s="82"/>
      <c r="S118" s="81" t="s">
        <v>712</v>
      </c>
      <c r="T118" s="81" t="str">
        <f>VLOOKUP(A118,'PAI 2025 GPS rempl2)'!$A$3:$E$505,4,0)</f>
        <v>Actividad propia</v>
      </c>
      <c r="U118" s="82" t="s">
        <v>1555</v>
      </c>
      <c r="V118" s="31">
        <f>VLOOKUP(S118,'PAI 2025 GPS rempl2)'!$E$4:$P$504,12,0)</f>
        <v>10</v>
      </c>
      <c r="W118" s="148"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9" spans="1:23" x14ac:dyDescent="0.25">
      <c r="A119" s="81" t="s">
        <v>713</v>
      </c>
      <c r="B119" s="81" t="str">
        <f>VLOOKUP(A119,'PAI 2025 GPS rempl2)'!$A$3:$E$505,4,0)</f>
        <v>Actividad propia</v>
      </c>
      <c r="C119" s="82" t="s">
        <v>1555</v>
      </c>
      <c r="D119" s="82" t="s">
        <v>1559</v>
      </c>
      <c r="E119" s="82" t="s">
        <v>632</v>
      </c>
      <c r="F119" s="82"/>
      <c r="G119" s="82" t="str">
        <f>VLOOKUP(A119,'PAI 2025 GPS rempl2)'!$E$4:$L$504,8,0)</f>
        <v>N/A</v>
      </c>
      <c r="H119" s="82" t="str">
        <f>VLOOKUP(A119,'PAI 2025 GPS rempl2)'!$A$4:$V$504,15,0)</f>
        <v>Ejecutar el programa Propiedad Industrial para MIPYMES. (Matriz de seguimiento e Informe final del programa)</v>
      </c>
      <c r="I119" s="82">
        <f>VLOOKUP(A119,'PAI 2025 GPS rempl2)'!$A$4:$V$504,17,0)</f>
        <v>100</v>
      </c>
      <c r="J119" s="82" t="str">
        <f>VLOOKUP(A119,'PAI 2025 GPS rempl2)'!$A$4:$V$504,18,0)</f>
        <v>Porcentual</v>
      </c>
      <c r="K119" s="169">
        <f>VLOOKUP(A119,'PAI 2025 GPS rempl2)'!$A$4:$V$504,20,0)</f>
        <v>45719</v>
      </c>
      <c r="L119" s="169">
        <f>VLOOKUP(A119,'PAI 2025 GPS rempl2)'!$A$4:$V$504,21,0)</f>
        <v>45989</v>
      </c>
      <c r="M119" s="82" t="str">
        <f>VLOOKUP(A119,'PAI 2025 GPS rempl2)'!$A$4:$V$504,22,0)</f>
        <v>2023-GRUPO DE TRABAJO DE CENTRO DE INFORMACIÓN TECNOLÓGICA Y APOYO A LA GESTIÓN DE PROPIEDAD LA INDUSTRIAL</v>
      </c>
      <c r="N119" s="82"/>
      <c r="O119" s="82"/>
      <c r="P119" s="82"/>
      <c r="Q119" s="82"/>
      <c r="S119" s="81" t="s">
        <v>713</v>
      </c>
      <c r="T119" s="81" t="str">
        <f>VLOOKUP(A119,'PAI 2025 GPS rempl2)'!$A$3:$E$505,4,0)</f>
        <v>Actividad propia</v>
      </c>
      <c r="U119" s="82" t="s">
        <v>1555</v>
      </c>
      <c r="V119" s="31">
        <f>VLOOKUP(S119,'PAI 2025 GPS rempl2)'!$E$4:$P$504,12,0)</f>
        <v>20</v>
      </c>
      <c r="W119" s="148"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0" spans="1:23" x14ac:dyDescent="0.25">
      <c r="A120" s="81" t="s">
        <v>714</v>
      </c>
      <c r="B120" s="81" t="str">
        <f>VLOOKUP(A120,'PAI 2025 GPS rempl2)'!$A$3:$E$505,4,0)</f>
        <v>Producto</v>
      </c>
      <c r="C120" s="82" t="s">
        <v>1555</v>
      </c>
      <c r="D120" s="82" t="s">
        <v>1563</v>
      </c>
      <c r="E120" s="82" t="s">
        <v>715</v>
      </c>
      <c r="F120" s="82" t="s">
        <v>13</v>
      </c>
      <c r="G120" s="82" t="str">
        <f>VLOOKUP(A120,'PAI 2025 GPS rempl2)'!$E$4:$L$504,8,0)</f>
        <v>N/A</v>
      </c>
      <c r="H120" s="82" t="str">
        <f>VLOOKUP(A120,'PAI 2025 GPS rempl2)'!$A$4:$V$504,15,0)</f>
        <v>Mesas de integración para la conexión de actores del ecosistema de innovación involucrados en temas de Propiedad Industrial y transferencia tecnológica, realizadas  (Actas de reunión firmadas)</v>
      </c>
      <c r="I120" s="82">
        <f>VLOOKUP(A120,'PAI 2025 GPS rempl2)'!$A$4:$V$504,17,0)</f>
        <v>2</v>
      </c>
      <c r="J120" s="82" t="str">
        <f>VLOOKUP(A120,'PAI 2025 GPS rempl2)'!$A$4:$V$504,18,0)</f>
        <v>Númerica</v>
      </c>
      <c r="K120" s="169">
        <f>VLOOKUP(A120,'PAI 2025 GPS rempl2)'!$A$4:$V$504,20,0)</f>
        <v>45670</v>
      </c>
      <c r="L120" s="169">
        <f>VLOOKUP(A120,'PAI 2025 GPS rempl2)'!$A$4:$V$504,21,0)</f>
        <v>45989</v>
      </c>
      <c r="M120" s="82" t="str">
        <f>VLOOKUP(A120,'PAI 2025 GPS rempl2)'!$A$4:$V$504,22,0)</f>
        <v>2023-GRUPO DE TRABAJO DE CENTRO DE INFORMACIÓN TECNOLÓGICA Y APOYO A LA GESTIÓN DE PROPIEDAD LA INDUSTRIAL</v>
      </c>
      <c r="N120" s="82" t="s">
        <v>1434</v>
      </c>
      <c r="O120" s="82" t="s">
        <v>1473</v>
      </c>
      <c r="P120" s="82" t="s">
        <v>1584</v>
      </c>
      <c r="Q120" s="82" t="s">
        <v>1528</v>
      </c>
      <c r="S120" s="81" t="s">
        <v>714</v>
      </c>
      <c r="T120" s="81" t="str">
        <f>VLOOKUP(A120,'PAI 2025 GPS rempl2)'!$A$3:$E$505,4,0)</f>
        <v>Producto</v>
      </c>
      <c r="U120" s="82" t="s">
        <v>1555</v>
      </c>
      <c r="V120" s="31">
        <f>VLOOKUP(S120,'PAI 2025 GPS rempl2)'!$E$4:$P$504,12,0)</f>
        <v>10</v>
      </c>
      <c r="W120" s="146">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81" t="s">
        <v>717</v>
      </c>
      <c r="B121" s="81" t="str">
        <f>VLOOKUP(A121,'PAI 2025 GPS rempl2)'!$A$3:$E$505,4,0)</f>
        <v>Actividad propia</v>
      </c>
      <c r="C121" s="82" t="s">
        <v>1555</v>
      </c>
      <c r="D121" s="82" t="s">
        <v>1563</v>
      </c>
      <c r="E121" s="82" t="s">
        <v>715</v>
      </c>
      <c r="F121" s="82"/>
      <c r="G121" s="82" t="str">
        <f>VLOOKUP(A121,'PAI 2025 GPS rempl2)'!$E$4:$L$504,8,0)</f>
        <v>N/A</v>
      </c>
      <c r="H121" s="82"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rempl2)'!$A$4:$V$504,17,0)</f>
        <v>1</v>
      </c>
      <c r="J121" s="82" t="str">
        <f>VLOOKUP(A121,'PAI 2025 GPS rempl2)'!$A$4:$V$504,18,0)</f>
        <v>Númerica</v>
      </c>
      <c r="K121" s="169">
        <f>VLOOKUP(A121,'PAI 2025 GPS rempl2)'!$A$4:$V$504,20,0)</f>
        <v>45670</v>
      </c>
      <c r="L121" s="169">
        <f>VLOOKUP(A121,'PAI 2025 GPS rempl2)'!$A$4:$V$504,21,0)</f>
        <v>45747</v>
      </c>
      <c r="M121" s="82" t="str">
        <f>VLOOKUP(A121,'PAI 2025 GPS rempl2)'!$A$4:$V$504,22,0)</f>
        <v>2023-GRUPO DE TRABAJO DE CENTRO DE INFORMACIÓN TECNOLÓGICA Y APOYO A LA GESTIÓN DE PROPIEDAD LA INDUSTRIAL</v>
      </c>
      <c r="N121" s="82"/>
      <c r="O121" s="82"/>
      <c r="P121" s="82"/>
      <c r="Q121" s="82"/>
      <c r="S121" s="81" t="s">
        <v>717</v>
      </c>
      <c r="T121" s="81" t="str">
        <f>VLOOKUP(A121,'PAI 2025 GPS rempl2)'!$A$3:$E$505,4,0)</f>
        <v>Actividad propia</v>
      </c>
      <c r="U121" s="82" t="s">
        <v>1555</v>
      </c>
      <c r="V121" s="31">
        <f>VLOOKUP(S121,'PAI 2025 GPS rempl2)'!$E$4:$P$504,12,0)</f>
        <v>60</v>
      </c>
      <c r="W121" s="148"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2" spans="1:23" x14ac:dyDescent="0.25">
      <c r="A122" s="81" t="s">
        <v>719</v>
      </c>
      <c r="B122" s="81" t="str">
        <f>VLOOKUP(A122,'PAI 2025 GPS rempl2)'!$A$3:$E$505,4,0)</f>
        <v>Actividad propia</v>
      </c>
      <c r="C122" s="82" t="s">
        <v>1555</v>
      </c>
      <c r="D122" s="82" t="s">
        <v>1563</v>
      </c>
      <c r="E122" s="82" t="s">
        <v>715</v>
      </c>
      <c r="F122" s="82"/>
      <c r="G122" s="82" t="str">
        <f>VLOOKUP(A122,'PAI 2025 GPS rempl2)'!$E$4:$L$504,8,0)</f>
        <v>N/A</v>
      </c>
      <c r="H122" s="82" t="str">
        <f>VLOOKUP(A122,'PAI 2025 GPS rempl2)'!$A$4:$V$504,15,0)</f>
        <v>Realizar las mesas de integración  (Actas de reunión firmadas)</v>
      </c>
      <c r="I122" s="82">
        <f>VLOOKUP(A122,'PAI 2025 GPS rempl2)'!$A$4:$V$504,17,0)</f>
        <v>2</v>
      </c>
      <c r="J122" s="82" t="str">
        <f>VLOOKUP(A122,'PAI 2025 GPS rempl2)'!$A$4:$V$504,18,0)</f>
        <v>Númerica</v>
      </c>
      <c r="K122" s="169">
        <f>VLOOKUP(A122,'PAI 2025 GPS rempl2)'!$A$4:$V$504,20,0)</f>
        <v>45748</v>
      </c>
      <c r="L122" s="169">
        <f>VLOOKUP(A122,'PAI 2025 GPS rempl2)'!$A$4:$V$504,21,0)</f>
        <v>45989</v>
      </c>
      <c r="M122" s="82" t="str">
        <f>VLOOKUP(A122,'PAI 2025 GPS rempl2)'!$A$4:$V$504,22,0)</f>
        <v>2023-GRUPO DE TRABAJO DE CENTRO DE INFORMACIÓN TECNOLÓGICA Y APOYO A LA GESTIÓN DE PROPIEDAD LA INDUSTRIAL</v>
      </c>
      <c r="N122" s="82"/>
      <c r="O122" s="82"/>
      <c r="P122" s="82"/>
      <c r="Q122" s="82"/>
      <c r="S122" s="81" t="s">
        <v>719</v>
      </c>
      <c r="T122" s="81" t="str">
        <f>VLOOKUP(A122,'PAI 2025 GPS rempl2)'!$A$3:$E$505,4,0)</f>
        <v>Actividad propia</v>
      </c>
      <c r="U122" s="82" t="s">
        <v>1555</v>
      </c>
      <c r="V122" s="31">
        <f>VLOOKUP(S122,'PAI 2025 GPS rempl2)'!$E$4:$P$504,12,0)</f>
        <v>40</v>
      </c>
      <c r="W122" s="148"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3" spans="1:23" x14ac:dyDescent="0.25">
      <c r="A123" s="81" t="s">
        <v>720</v>
      </c>
      <c r="B123" s="81" t="str">
        <f>VLOOKUP(A123,'PAI 2025 GPS rempl2)'!$A$3:$E$505,4,0)</f>
        <v>Producto</v>
      </c>
      <c r="C123" s="82" t="s">
        <v>1555</v>
      </c>
      <c r="D123" s="82" t="s">
        <v>1559</v>
      </c>
      <c r="E123" s="82" t="s">
        <v>632</v>
      </c>
      <c r="F123" s="82" t="s">
        <v>10</v>
      </c>
      <c r="G123" s="82" t="str">
        <f>VLOOKUP(A123,'PAI 2025 GPS rempl2)'!$E$4:$L$504,8,0)</f>
        <v>C-3503-0200-0014-20309b</v>
      </c>
      <c r="H123" s="82" t="str">
        <f>VLOOKUP(A123,'PAI 2025 GPS rempl2)'!$A$4:$V$504,15,0)</f>
        <v>Programas de fomento para el uso estratégico de la propiedad industrial en la Economía Popular, ejecutados.  (Matriz de seguimiento e informe final de ejecución de los programas)</v>
      </c>
      <c r="I123" s="82">
        <f>VLOOKUP(A123,'PAI 2025 GPS rempl2)'!$A$4:$V$504,17,0)</f>
        <v>100</v>
      </c>
      <c r="J123" s="82" t="str">
        <f>VLOOKUP(A123,'PAI 2025 GPS rempl2)'!$A$4:$V$504,18,0)</f>
        <v>Porcentual</v>
      </c>
      <c r="K123" s="169">
        <f>VLOOKUP(A123,'PAI 2025 GPS rempl2)'!$A$4:$V$504,20,0)</f>
        <v>45691</v>
      </c>
      <c r="L123" s="169">
        <f>VLOOKUP(A123,'PAI 2025 GPS rempl2)'!$A$4:$V$504,21,0)</f>
        <v>45989</v>
      </c>
      <c r="M123" s="82" t="str">
        <f>VLOOKUP(A123,'PAI 2025 GPS rempl2)'!$A$4:$V$504,22,0)</f>
        <v>2023-GRUPO DE TRABAJO DE CENTRO DE INFORMACIÓN TECNOLÓGICA Y APOYO A LA GESTIÓN DE PROPIEDAD LA INDUSTRIAL</v>
      </c>
      <c r="N123" s="82" t="s">
        <v>1431</v>
      </c>
      <c r="O123" s="82" t="s">
        <v>1432</v>
      </c>
      <c r="P123" s="82" t="s">
        <v>1585</v>
      </c>
      <c r="Q123" s="82" t="s">
        <v>1771</v>
      </c>
      <c r="S123" s="81" t="s">
        <v>720</v>
      </c>
      <c r="T123" s="81" t="str">
        <f>VLOOKUP(A123,'PAI 2025 GPS rempl2)'!$A$3:$E$505,4,0)</f>
        <v>Producto</v>
      </c>
      <c r="U123" s="82" t="s">
        <v>1555</v>
      </c>
      <c r="V123" s="31">
        <f>VLOOKUP(S123,'PAI 2025 GPS rempl2)'!$E$4:$P$504,12,0)</f>
        <v>30</v>
      </c>
      <c r="W123" s="146">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81" t="s">
        <v>721</v>
      </c>
      <c r="B124" s="81" t="str">
        <f>VLOOKUP(A124,'PAI 2025 GPS rempl2)'!$A$3:$E$505,4,0)</f>
        <v>Actividad propia</v>
      </c>
      <c r="C124" s="82" t="s">
        <v>1555</v>
      </c>
      <c r="D124" s="82" t="s">
        <v>1559</v>
      </c>
      <c r="E124" s="82" t="s">
        <v>632</v>
      </c>
      <c r="F124" s="82"/>
      <c r="G124" s="82" t="str">
        <f>VLOOKUP(A124,'PAI 2025 GPS rempl2)'!$E$4:$L$504,8,0)</f>
        <v>N/A</v>
      </c>
      <c r="H124" s="82" t="str">
        <f>VLOOKUP(A124,'PAI 2025 GPS rempl2)'!$A$4:$V$504,15,0)</f>
        <v>Elaborar matriz programación de jornadas y seguimiento de ejecución del programa</v>
      </c>
      <c r="I124" s="82">
        <f>VLOOKUP(A124,'PAI 2025 GPS rempl2)'!$A$4:$V$504,17,0)</f>
        <v>1</v>
      </c>
      <c r="J124" s="82" t="str">
        <f>VLOOKUP(A124,'PAI 2025 GPS rempl2)'!$A$4:$V$504,18,0)</f>
        <v>Númerica</v>
      </c>
      <c r="K124" s="169">
        <f>VLOOKUP(A124,'PAI 2025 GPS rempl2)'!$A$4:$V$504,20,0)</f>
        <v>45691</v>
      </c>
      <c r="L124" s="169">
        <f>VLOOKUP(A124,'PAI 2025 GPS rempl2)'!$A$4:$V$504,21,0)</f>
        <v>45716</v>
      </c>
      <c r="M124" s="82" t="str">
        <f>VLOOKUP(A124,'PAI 2025 GPS rempl2)'!$A$4:$V$504,22,0)</f>
        <v>2023-GRUPO DE TRABAJO DE CENTRO DE INFORMACIÓN TECNOLÓGICA Y APOYO A LA GESTIÓN DE PROPIEDAD LA INDUSTRIAL</v>
      </c>
      <c r="N124" s="82"/>
      <c r="O124" s="82"/>
      <c r="P124" s="82"/>
      <c r="Q124" s="82"/>
      <c r="S124" s="81" t="s">
        <v>721</v>
      </c>
      <c r="T124" s="81" t="str">
        <f>VLOOKUP(A124,'PAI 2025 GPS rempl2)'!$A$3:$E$505,4,0)</f>
        <v>Actividad propia</v>
      </c>
      <c r="U124" s="82" t="s">
        <v>1555</v>
      </c>
      <c r="V124" s="31">
        <f>VLOOKUP(S124,'PAI 2025 GPS rempl2)'!$E$4:$P$504,12,0)</f>
        <v>60</v>
      </c>
      <c r="W124" s="148"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5" spans="1:23" x14ac:dyDescent="0.25">
      <c r="A125" s="81" t="s">
        <v>722</v>
      </c>
      <c r="B125" s="81" t="str">
        <f>VLOOKUP(A125,'PAI 2025 GPS rempl2)'!$A$3:$E$505,4,0)</f>
        <v>Actividad propia</v>
      </c>
      <c r="C125" s="82" t="s">
        <v>1555</v>
      </c>
      <c r="D125" s="82" t="s">
        <v>1559</v>
      </c>
      <c r="E125" s="82" t="s">
        <v>632</v>
      </c>
      <c r="F125" s="82"/>
      <c r="G125" s="82" t="str">
        <f>VLOOKUP(A125,'PAI 2025 GPS rempl2)'!$E$4:$L$504,8,0)</f>
        <v>N/A</v>
      </c>
      <c r="H125" s="82" t="str">
        <f>VLOOKUP(A125,'PAI 2025 GPS rempl2)'!$A$4:$V$504,15,0)</f>
        <v>Ejecutar el programa Propiedad Industrial para emprendedores PI-e.   (Matriz de seguimiento e Informe final del programa)</v>
      </c>
      <c r="I125" s="82">
        <f>VLOOKUP(A125,'PAI 2025 GPS rempl2)'!$A$4:$V$504,17,0)</f>
        <v>100</v>
      </c>
      <c r="J125" s="82" t="str">
        <f>VLOOKUP(A125,'PAI 2025 GPS rempl2)'!$A$4:$V$504,18,0)</f>
        <v>Porcentual</v>
      </c>
      <c r="K125" s="169">
        <f>VLOOKUP(A125,'PAI 2025 GPS rempl2)'!$A$4:$V$504,20,0)</f>
        <v>45691</v>
      </c>
      <c r="L125" s="169">
        <f>VLOOKUP(A125,'PAI 2025 GPS rempl2)'!$A$4:$V$504,21,0)</f>
        <v>45989</v>
      </c>
      <c r="M125" s="82" t="str">
        <f>VLOOKUP(A125,'PAI 2025 GPS rempl2)'!$A$4:$V$504,22,0)</f>
        <v>2023-GRUPO DE TRABAJO DE CENTRO DE INFORMACIÓN TECNOLÓGICA Y APOYO A LA GESTIÓN DE PROPIEDAD LA INDUSTRIAL</v>
      </c>
      <c r="N125" s="82"/>
      <c r="O125" s="82"/>
      <c r="P125" s="82"/>
      <c r="Q125" s="82"/>
      <c r="S125" s="81" t="s">
        <v>722</v>
      </c>
      <c r="T125" s="81" t="str">
        <f>VLOOKUP(A125,'PAI 2025 GPS rempl2)'!$A$3:$E$505,4,0)</f>
        <v>Actividad propia</v>
      </c>
      <c r="U125" s="82" t="s">
        <v>1555</v>
      </c>
      <c r="V125" s="31">
        <f>VLOOKUP(S125,'PAI 2025 GPS rempl2)'!$E$4:$P$504,12,0)</f>
        <v>10</v>
      </c>
      <c r="W125" s="148"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6" spans="1:23" x14ac:dyDescent="0.25">
      <c r="A126" s="81" t="s">
        <v>723</v>
      </c>
      <c r="B126" s="81" t="str">
        <f>VLOOKUP(A126,'PAI 2025 GPS rempl2)'!$A$3:$E$505,4,0)</f>
        <v>Actividad propia</v>
      </c>
      <c r="C126" s="82" t="s">
        <v>1555</v>
      </c>
      <c r="D126" s="82" t="s">
        <v>1559</v>
      </c>
      <c r="E126" s="82" t="s">
        <v>632</v>
      </c>
      <c r="F126" s="82"/>
      <c r="G126" s="82" t="str">
        <f>VLOOKUP(A126,'PAI 2025 GPS rempl2)'!$E$4:$L$504,8,0)</f>
        <v>N/A</v>
      </c>
      <c r="H126" s="82" t="str">
        <f>VLOOKUP(A126,'PAI 2025 GPS rempl2)'!$A$4:$V$504,15,0)</f>
        <v>Elaborar matriz de etapas para el seguimiento de ejecución de la estrategia</v>
      </c>
      <c r="I126" s="82">
        <f>VLOOKUP(A126,'PAI 2025 GPS rempl2)'!$A$4:$V$504,17,0)</f>
        <v>1</v>
      </c>
      <c r="J126" s="82" t="str">
        <f>VLOOKUP(A126,'PAI 2025 GPS rempl2)'!$A$4:$V$504,18,0)</f>
        <v>Númerica</v>
      </c>
      <c r="K126" s="169">
        <f>VLOOKUP(A126,'PAI 2025 GPS rempl2)'!$A$4:$V$504,20,0)</f>
        <v>45691</v>
      </c>
      <c r="L126" s="169">
        <f>VLOOKUP(A126,'PAI 2025 GPS rempl2)'!$A$4:$V$504,21,0)</f>
        <v>45716</v>
      </c>
      <c r="M126" s="82" t="str">
        <f>VLOOKUP(A126,'PAI 2025 GPS rempl2)'!$A$4:$V$504,22,0)</f>
        <v>2023-GRUPO DE TRABAJO DE CENTRO DE INFORMACIÓN TECNOLÓGICA Y APOYO A LA GESTIÓN DE PROPIEDAD LA INDUSTRIAL</v>
      </c>
      <c r="N126" s="82"/>
      <c r="O126" s="82"/>
      <c r="P126" s="82"/>
      <c r="Q126" s="82"/>
      <c r="S126" s="81" t="s">
        <v>723</v>
      </c>
      <c r="T126" s="81" t="str">
        <f>VLOOKUP(A126,'PAI 2025 GPS rempl2)'!$A$3:$E$505,4,0)</f>
        <v>Actividad propia</v>
      </c>
      <c r="U126" s="82" t="s">
        <v>1555</v>
      </c>
      <c r="V126" s="31">
        <f>VLOOKUP(S126,'PAI 2025 GPS rempl2)'!$E$4:$P$504,12,0)</f>
        <v>10</v>
      </c>
      <c r="W126" s="148"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7" spans="1:23" x14ac:dyDescent="0.25">
      <c r="A127" s="81" t="s">
        <v>724</v>
      </c>
      <c r="B127" s="81" t="str">
        <f>VLOOKUP(A127,'PAI 2025 GPS rempl2)'!$A$3:$E$505,4,0)</f>
        <v>Actividad propia</v>
      </c>
      <c r="C127" s="82" t="s">
        <v>1555</v>
      </c>
      <c r="D127" s="82" t="s">
        <v>1559</v>
      </c>
      <c r="E127" s="82" t="s">
        <v>632</v>
      </c>
      <c r="F127" s="82"/>
      <c r="G127" s="82" t="str">
        <f>VLOOKUP(A127,'PAI 2025 GPS rempl2)'!$E$4:$L$504,8,0)</f>
        <v>N/A</v>
      </c>
      <c r="H127" s="82" t="str">
        <f>VLOOKUP(A127,'PAI 2025 GPS rempl2)'!$A$4:$V$504,15,0)</f>
        <v>Ejecutar la estrategia Marcas de paz.  (Matriz de seguimiento e Informe final del programa)</v>
      </c>
      <c r="I127" s="82">
        <f>VLOOKUP(A127,'PAI 2025 GPS rempl2)'!$A$4:$V$504,17,0)</f>
        <v>100</v>
      </c>
      <c r="J127" s="82" t="str">
        <f>VLOOKUP(A127,'PAI 2025 GPS rempl2)'!$A$4:$V$504,18,0)</f>
        <v>Porcentual</v>
      </c>
      <c r="K127" s="169">
        <f>VLOOKUP(A127,'PAI 2025 GPS rempl2)'!$A$4:$V$504,20,0)</f>
        <v>45691</v>
      </c>
      <c r="L127" s="169">
        <f>VLOOKUP(A127,'PAI 2025 GPS rempl2)'!$A$4:$V$504,21,0)</f>
        <v>45989</v>
      </c>
      <c r="M127" s="82" t="str">
        <f>VLOOKUP(A127,'PAI 2025 GPS rempl2)'!$A$4:$V$504,22,0)</f>
        <v>2023-GRUPO DE TRABAJO DE CENTRO DE INFORMACIÓN TECNOLÓGICA Y APOYO A LA GESTIÓN DE PROPIEDAD LA INDUSTRIAL</v>
      </c>
      <c r="N127" s="82"/>
      <c r="O127" s="82"/>
      <c r="P127" s="82"/>
      <c r="Q127" s="82"/>
      <c r="S127" s="81" t="s">
        <v>724</v>
      </c>
      <c r="T127" s="81" t="str">
        <f>VLOOKUP(A127,'PAI 2025 GPS rempl2)'!$A$3:$E$505,4,0)</f>
        <v>Actividad propia</v>
      </c>
      <c r="U127" s="82" t="s">
        <v>1555</v>
      </c>
      <c r="V127" s="31">
        <f>VLOOKUP(S127,'PAI 2025 GPS rempl2)'!$E$4:$P$504,12,0)</f>
        <v>20</v>
      </c>
      <c r="W127" s="148"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8" spans="1:23" x14ac:dyDescent="0.25">
      <c r="A128" s="81" t="s">
        <v>725</v>
      </c>
      <c r="B128" s="81" t="str">
        <f>VLOOKUP(A128,'PAI 2025 GPS rempl2)'!$A$3:$E$505,4,0)</f>
        <v>Producto</v>
      </c>
      <c r="C128" s="82" t="s">
        <v>1555</v>
      </c>
      <c r="D128" s="82" t="s">
        <v>1559</v>
      </c>
      <c r="E128" s="82" t="s">
        <v>632</v>
      </c>
      <c r="F128" s="82" t="s">
        <v>10</v>
      </c>
      <c r="G128" s="82" t="str">
        <f>VLOOKUP(A128,'PAI 2025 GPS rempl2)'!$E$4:$L$504,8,0)</f>
        <v>C-3503-0200-0014-20309b</v>
      </c>
      <c r="H128" s="82"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rempl2)'!$A$4:$V$504,17,0)</f>
        <v>2</v>
      </c>
      <c r="J128" s="82" t="str">
        <f>VLOOKUP(A128,'PAI 2025 GPS rempl2)'!$A$4:$V$504,18,0)</f>
        <v>Númerica</v>
      </c>
      <c r="K128" s="169">
        <f>VLOOKUP(A128,'PAI 2025 GPS rempl2)'!$A$4:$V$504,20,0)</f>
        <v>45691</v>
      </c>
      <c r="L128" s="169">
        <f>VLOOKUP(A128,'PAI 2025 GPS rempl2)'!$A$4:$V$504,21,0)</f>
        <v>46003</v>
      </c>
      <c r="M128" s="82" t="str">
        <f>VLOOKUP(A128,'PAI 2025 GPS rempl2)'!$A$4:$V$504,22,0)</f>
        <v>2023-GRUPO DE TRABAJO DE CENTRO DE INFORMACIÓN TECNOLÓGICA Y APOYO A LA GESTIÓN DE PROPIEDAD LA INDUSTRIAL</v>
      </c>
      <c r="N128" s="82" t="s">
        <v>1431</v>
      </c>
      <c r="O128" s="82" t="s">
        <v>1432</v>
      </c>
      <c r="P128" s="82" t="s">
        <v>1586</v>
      </c>
      <c r="Q128" s="82" t="s">
        <v>1771</v>
      </c>
      <c r="S128" s="81" t="s">
        <v>725</v>
      </c>
      <c r="T128" s="81" t="str">
        <f>VLOOKUP(A128,'PAI 2025 GPS rempl2)'!$A$3:$E$505,4,0)</f>
        <v>Producto</v>
      </c>
      <c r="U128" s="82" t="s">
        <v>1555</v>
      </c>
      <c r="V128" s="31">
        <f>VLOOKUP(S128,'PAI 2025 GPS rempl2)'!$E$4:$P$504,12,0)</f>
        <v>10</v>
      </c>
      <c r="W128" s="146">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81" t="s">
        <v>727</v>
      </c>
      <c r="B129" s="81" t="str">
        <f>VLOOKUP(A129,'PAI 2025 GPS rempl2)'!$A$3:$E$505,4,0)</f>
        <v>Actividad propia</v>
      </c>
      <c r="C129" s="82" t="s">
        <v>1555</v>
      </c>
      <c r="D129" s="82" t="s">
        <v>1559</v>
      </c>
      <c r="E129" s="82" t="s">
        <v>632</v>
      </c>
      <c r="F129" s="82"/>
      <c r="G129" s="82" t="str">
        <f>VLOOKUP(A129,'PAI 2025 GPS rempl2)'!$E$4:$L$504,8,0)</f>
        <v>N/A</v>
      </c>
      <c r="H129" s="82" t="str">
        <f>VLOOKUP(A129,'PAI 2025 GPS rempl2)'!$A$4:$V$504,15,0)</f>
        <v>Definir cronograma de trabajo y estructura del documento para los boletines tecnológicos.  (Cronograma de trabajo definido)</v>
      </c>
      <c r="I129" s="82">
        <f>VLOOKUP(A129,'PAI 2025 GPS rempl2)'!$A$4:$V$504,17,0)</f>
        <v>1</v>
      </c>
      <c r="J129" s="82" t="str">
        <f>VLOOKUP(A129,'PAI 2025 GPS rempl2)'!$A$4:$V$504,18,0)</f>
        <v>Númerica</v>
      </c>
      <c r="K129" s="169">
        <f>VLOOKUP(A129,'PAI 2025 GPS rempl2)'!$A$4:$V$504,20,0)</f>
        <v>45691</v>
      </c>
      <c r="L129" s="169">
        <f>VLOOKUP(A129,'PAI 2025 GPS rempl2)'!$A$4:$V$504,21,0)</f>
        <v>45716</v>
      </c>
      <c r="M129" s="82" t="str">
        <f>VLOOKUP(A129,'PAI 2025 GPS rempl2)'!$A$4:$V$504,22,0)</f>
        <v>2023-GRUPO DE TRABAJO DE CENTRO DE INFORMACIÓN TECNOLÓGICA Y APOYO A LA GESTIÓN DE PROPIEDAD LA INDUSTRIAL</v>
      </c>
      <c r="N129" s="82"/>
      <c r="O129" s="82"/>
      <c r="P129" s="82"/>
      <c r="Q129" s="82"/>
      <c r="S129" s="81" t="s">
        <v>727</v>
      </c>
      <c r="T129" s="81" t="str">
        <f>VLOOKUP(A129,'PAI 2025 GPS rempl2)'!$A$3:$E$505,4,0)</f>
        <v>Actividad propia</v>
      </c>
      <c r="U129" s="82" t="s">
        <v>1555</v>
      </c>
      <c r="V129" s="31">
        <f>VLOOKUP(S129,'PAI 2025 GPS rempl2)'!$E$4:$P$504,12,0)</f>
        <v>10</v>
      </c>
      <c r="W129" s="148"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0" spans="1:23" x14ac:dyDescent="0.25">
      <c r="A130" s="81" t="s">
        <v>729</v>
      </c>
      <c r="B130" s="81" t="str">
        <f>VLOOKUP(A130,'PAI 2025 GPS rempl2)'!$A$3:$E$505,4,0)</f>
        <v>Actividad propia</v>
      </c>
      <c r="C130" s="82" t="s">
        <v>1555</v>
      </c>
      <c r="D130" s="82" t="s">
        <v>1559</v>
      </c>
      <c r="E130" s="82" t="s">
        <v>632</v>
      </c>
      <c r="F130" s="82"/>
      <c r="G130" s="82" t="str">
        <f>VLOOKUP(A130,'PAI 2025 GPS rempl2)'!$E$4:$L$504,8,0)</f>
        <v>N/A</v>
      </c>
      <c r="H130" s="82" t="str">
        <f>VLOOKUP(A130,'PAI 2025 GPS rempl2)'!$A$4:$V$504,15,0)</f>
        <v>Elaborar y publicar dos (2) Boletines tecnológicos.  (Capturas de pantalla de la publicación de los boletines tecnológicos)</v>
      </c>
      <c r="I130" s="82">
        <f>VLOOKUP(A130,'PAI 2025 GPS rempl2)'!$A$4:$V$504,17,0)</f>
        <v>2</v>
      </c>
      <c r="J130" s="82" t="str">
        <f>VLOOKUP(A130,'PAI 2025 GPS rempl2)'!$A$4:$V$504,18,0)</f>
        <v>Númerica</v>
      </c>
      <c r="K130" s="169">
        <f>VLOOKUP(A130,'PAI 2025 GPS rempl2)'!$A$4:$V$504,20,0)</f>
        <v>45719</v>
      </c>
      <c r="L130" s="169">
        <f>VLOOKUP(A130,'PAI 2025 GPS rempl2)'!$A$4:$V$504,21,0)</f>
        <v>45989</v>
      </c>
      <c r="M130" s="82" t="str">
        <f>VLOOKUP(A130,'PAI 2025 GPS rempl2)'!$A$4:$V$504,22,0)</f>
        <v>2023-GRUPO DE TRABAJO DE CENTRO DE INFORMACIÓN TECNOLÓGICA Y APOYO A LA GESTIÓN DE PROPIEDAD LA INDUSTRIAL</v>
      </c>
      <c r="N130" s="82"/>
      <c r="O130" s="82"/>
      <c r="P130" s="82"/>
      <c r="Q130" s="82"/>
      <c r="S130" s="81" t="s">
        <v>729</v>
      </c>
      <c r="T130" s="81" t="str">
        <f>VLOOKUP(A130,'PAI 2025 GPS rempl2)'!$A$3:$E$505,4,0)</f>
        <v>Actividad propia</v>
      </c>
      <c r="U130" s="82" t="s">
        <v>1555</v>
      </c>
      <c r="V130" s="31">
        <f>VLOOKUP(S130,'PAI 2025 GPS rempl2)'!$E$4:$P$504,12,0)</f>
        <v>70</v>
      </c>
      <c r="W130" s="148"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1" spans="1:23" x14ac:dyDescent="0.25">
      <c r="A131" s="81" t="s">
        <v>731</v>
      </c>
      <c r="B131" s="81" t="str">
        <f>VLOOKUP(A131,'PAI 2025 GPS rempl2)'!$A$3:$E$505,4,0)</f>
        <v>Actividad propia</v>
      </c>
      <c r="C131" s="82" t="s">
        <v>1555</v>
      </c>
      <c r="D131" s="82" t="s">
        <v>1559</v>
      </c>
      <c r="E131" s="82" t="s">
        <v>632</v>
      </c>
      <c r="F131" s="82"/>
      <c r="G131" s="82" t="str">
        <f>VLOOKUP(A131,'PAI 2025 GPS rempl2)'!$E$4:$L$504,8,0)</f>
        <v>N/A</v>
      </c>
      <c r="H131" s="82" t="str">
        <f>VLOOKUP(A131,'PAI 2025 GPS rempl2)'!$A$4:$V$504,15,0)</f>
        <v>Realizar la divulgación de los dos (2) Boletines tecnológicos. (Informe de divulgación)</v>
      </c>
      <c r="I131" s="82">
        <f>VLOOKUP(A131,'PAI 2025 GPS rempl2)'!$A$4:$V$504,17,0)</f>
        <v>2</v>
      </c>
      <c r="J131" s="82" t="str">
        <f>VLOOKUP(A131,'PAI 2025 GPS rempl2)'!$A$4:$V$504,18,0)</f>
        <v>Númerica</v>
      </c>
      <c r="K131" s="169">
        <f>VLOOKUP(A131,'PAI 2025 GPS rempl2)'!$A$4:$V$504,20,0)</f>
        <v>45719</v>
      </c>
      <c r="L131" s="169">
        <f>VLOOKUP(A131,'PAI 2025 GPS rempl2)'!$A$4:$V$504,21,0)</f>
        <v>46003</v>
      </c>
      <c r="M131" s="82" t="str">
        <f>VLOOKUP(A131,'PAI 2025 GPS rempl2)'!$A$4:$V$504,22,0)</f>
        <v>2023-GRUPO DE TRABAJO DE CENTRO DE INFORMACIÓN TECNOLÓGICA Y APOYO A LA GESTIÓN DE PROPIEDAD LA INDUSTRIAL</v>
      </c>
      <c r="N131" s="82"/>
      <c r="O131" s="82"/>
      <c r="P131" s="82"/>
      <c r="Q131" s="82"/>
      <c r="S131" s="81" t="s">
        <v>731</v>
      </c>
      <c r="T131" s="81" t="str">
        <f>VLOOKUP(A131,'PAI 2025 GPS rempl2)'!$A$3:$E$505,4,0)</f>
        <v>Actividad propia</v>
      </c>
      <c r="U131" s="82" t="s">
        <v>1555</v>
      </c>
      <c r="V131" s="31">
        <f>VLOOKUP(S131,'PAI 2025 GPS rempl2)'!$E$4:$P$504,12,0)</f>
        <v>20</v>
      </c>
      <c r="W131" s="148"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2" spans="1:23" x14ac:dyDescent="0.25">
      <c r="A132" s="81" t="s">
        <v>732</v>
      </c>
      <c r="B132" s="81" t="str">
        <f>VLOOKUP(A132,'PAI 2025 GPS rempl2)'!$A$3:$E$505,4,0)</f>
        <v>Producto</v>
      </c>
      <c r="C132" s="82" t="s">
        <v>1555</v>
      </c>
      <c r="D132" s="82" t="s">
        <v>1559</v>
      </c>
      <c r="E132" s="82" t="s">
        <v>632</v>
      </c>
      <c r="F132" s="82" t="s">
        <v>10</v>
      </c>
      <c r="G132" s="82" t="str">
        <f>VLOOKUP(A132,'PAI 2025 GPS rempl2)'!$E$4:$L$504,8,0)</f>
        <v>N/A</v>
      </c>
      <c r="H132" s="82"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rempl2)'!$A$4:$V$504,17,0)</f>
        <v>1</v>
      </c>
      <c r="J132" s="82" t="str">
        <f>VLOOKUP(A132,'PAI 2025 GPS rempl2)'!$A$4:$V$504,18,0)</f>
        <v>Númerica</v>
      </c>
      <c r="K132" s="169">
        <f>VLOOKUP(A132,'PAI 2025 GPS rempl2)'!$A$4:$V$504,20,0)</f>
        <v>45691</v>
      </c>
      <c r="L132" s="169">
        <f>VLOOKUP(A132,'PAI 2025 GPS rempl2)'!$A$4:$V$504,21,0)</f>
        <v>45989</v>
      </c>
      <c r="M132" s="82" t="str">
        <f>VLOOKUP(A132,'PAI 2025 GPS rempl2)'!$A$4:$V$504,22,0)</f>
        <v>2023-GRUPO DE TRABAJO DE CENTRO DE INFORMACIÓN TECNOLÓGICA Y APOYO A LA GESTIÓN DE PROPIEDAD LA INDUSTRIAL</v>
      </c>
      <c r="N132" s="82" t="s">
        <v>1431</v>
      </c>
      <c r="O132" s="82" t="s">
        <v>1432</v>
      </c>
      <c r="P132" s="82" t="s">
        <v>1587</v>
      </c>
      <c r="Q132" s="82" t="s">
        <v>1771</v>
      </c>
      <c r="S132" s="81" t="s">
        <v>732</v>
      </c>
      <c r="T132" s="81" t="str">
        <f>VLOOKUP(A132,'PAI 2025 GPS rempl2)'!$A$3:$E$505,4,0)</f>
        <v>Producto</v>
      </c>
      <c r="U132" s="82" t="s">
        <v>1555</v>
      </c>
      <c r="V132" s="31">
        <f>VLOOKUP(S132,'PAI 2025 GPS rempl2)'!$E$4:$P$504,12,0)</f>
        <v>10</v>
      </c>
      <c r="W132" s="146">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81" t="s">
        <v>734</v>
      </c>
      <c r="B133" s="81" t="str">
        <f>VLOOKUP(A133,'PAI 2025 GPS rempl2)'!$A$3:$E$505,4,0)</f>
        <v>Actividad propia</v>
      </c>
      <c r="C133" s="82" t="s">
        <v>1555</v>
      </c>
      <c r="D133" s="82" t="s">
        <v>1559</v>
      </c>
      <c r="E133" s="82" t="s">
        <v>632</v>
      </c>
      <c r="F133" s="82"/>
      <c r="G133" s="82" t="str">
        <f>VLOOKUP(A133,'PAI 2025 GPS rempl2)'!$E$4:$L$504,8,0)</f>
        <v>N/A</v>
      </c>
      <c r="H133" s="82" t="str">
        <f>VLOOKUP(A133,'PAI 2025 GPS rempl2)'!$A$4:$V$504,15,0)</f>
        <v>Diseñar y ejecutar piloto de la estrategia para fomentar el uso, difusión y sensibilización de instrumentos de protección asociados a signos de vocación colectiva    (Informe de ejecución del piloto de la estrategia)</v>
      </c>
      <c r="I133" s="82">
        <f>VLOOKUP(A133,'PAI 2025 GPS rempl2)'!$A$4:$V$504,17,0)</f>
        <v>1</v>
      </c>
      <c r="J133" s="82" t="str">
        <f>VLOOKUP(A133,'PAI 2025 GPS rempl2)'!$A$4:$V$504,18,0)</f>
        <v>Númerica</v>
      </c>
      <c r="K133" s="169">
        <f>VLOOKUP(A133,'PAI 2025 GPS rempl2)'!$A$4:$V$504,20,0)</f>
        <v>45691</v>
      </c>
      <c r="L133" s="169">
        <f>VLOOKUP(A133,'PAI 2025 GPS rempl2)'!$A$4:$V$504,21,0)</f>
        <v>45930</v>
      </c>
      <c r="M133" s="82" t="str">
        <f>VLOOKUP(A133,'PAI 2025 GPS rempl2)'!$A$4:$V$504,22,0)</f>
        <v>2023-GRUPO DE TRABAJO DE CENTRO DE INFORMACIÓN TECNOLÓGICA Y APOYO A LA GESTIÓN DE PROPIEDAD LA INDUSTRIAL</v>
      </c>
      <c r="N133" s="82"/>
      <c r="O133" s="82"/>
      <c r="P133" s="82"/>
      <c r="Q133" s="82"/>
      <c r="S133" s="81" t="s">
        <v>734</v>
      </c>
      <c r="T133" s="81" t="str">
        <f>VLOOKUP(A133,'PAI 2025 GPS rempl2)'!$A$3:$E$505,4,0)</f>
        <v>Actividad propia</v>
      </c>
      <c r="U133" s="82" t="s">
        <v>1555</v>
      </c>
      <c r="V133" s="31">
        <f>VLOOKUP(S133,'PAI 2025 GPS rempl2)'!$E$4:$P$504,12,0)</f>
        <v>70</v>
      </c>
      <c r="W133" s="148"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4" spans="1:23" x14ac:dyDescent="0.25">
      <c r="A134" s="81" t="s">
        <v>736</v>
      </c>
      <c r="B134" s="81" t="str">
        <f>VLOOKUP(A134,'PAI 2025 GPS rempl2)'!$A$3:$E$505,4,0)</f>
        <v>Actividad propia</v>
      </c>
      <c r="C134" s="82" t="s">
        <v>1555</v>
      </c>
      <c r="D134" s="82" t="s">
        <v>1559</v>
      </c>
      <c r="E134" s="82" t="s">
        <v>632</v>
      </c>
      <c r="F134" s="82"/>
      <c r="G134" s="82" t="str">
        <f>VLOOKUP(A134,'PAI 2025 GPS rempl2)'!$E$4:$L$504,8,0)</f>
        <v>N/A</v>
      </c>
      <c r="H134" s="82" t="str">
        <f>VLOOKUP(A134,'PAI 2025 GPS rempl2)'!$A$4:$V$504,15,0)</f>
        <v>Elaborar informe de la implementación de la acción CONPES 4.7 propuesta  (Informe anual de la implementación)</v>
      </c>
      <c r="I134" s="82">
        <f>VLOOKUP(A134,'PAI 2025 GPS rempl2)'!$A$4:$V$504,17,0)</f>
        <v>1</v>
      </c>
      <c r="J134" s="82" t="str">
        <f>VLOOKUP(A134,'PAI 2025 GPS rempl2)'!$A$4:$V$504,18,0)</f>
        <v>Númerica</v>
      </c>
      <c r="K134" s="169">
        <f>VLOOKUP(A134,'PAI 2025 GPS rempl2)'!$A$4:$V$504,20,0)</f>
        <v>45931</v>
      </c>
      <c r="L134" s="169">
        <f>VLOOKUP(A134,'PAI 2025 GPS rempl2)'!$A$4:$V$504,21,0)</f>
        <v>45989</v>
      </c>
      <c r="M134" s="82" t="str">
        <f>VLOOKUP(A134,'PAI 2025 GPS rempl2)'!$A$4:$V$504,22,0)</f>
        <v>2023-GRUPO DE TRABAJO DE CENTRO DE INFORMACIÓN TECNOLÓGICA Y APOYO A LA GESTIÓN DE PROPIEDAD LA INDUSTRIAL</v>
      </c>
      <c r="N134" s="82"/>
      <c r="O134" s="82"/>
      <c r="P134" s="82"/>
      <c r="Q134" s="82"/>
      <c r="S134" s="81" t="s">
        <v>736</v>
      </c>
      <c r="T134" s="81" t="str">
        <f>VLOOKUP(A134,'PAI 2025 GPS rempl2)'!$A$3:$E$505,4,0)</f>
        <v>Actividad propia</v>
      </c>
      <c r="U134" s="82" t="s">
        <v>1555</v>
      </c>
      <c r="V134" s="31">
        <f>VLOOKUP(S134,'PAI 2025 GPS rempl2)'!$E$4:$P$504,12,0)</f>
        <v>30</v>
      </c>
      <c r="W134" s="148"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5" spans="1:23" x14ac:dyDescent="0.25">
      <c r="A135" s="81" t="s">
        <v>738</v>
      </c>
      <c r="B135" s="81" t="str">
        <f>VLOOKUP(A135,'PAI 2025 GPS rempl2)'!$A$3:$E$505,4,0)</f>
        <v>Producto</v>
      </c>
      <c r="C135" s="82" t="s">
        <v>1555</v>
      </c>
      <c r="D135" s="82" t="s">
        <v>1563</v>
      </c>
      <c r="E135" s="82" t="s">
        <v>715</v>
      </c>
      <c r="F135" s="82" t="s">
        <v>10</v>
      </c>
      <c r="G135" s="82" t="str">
        <f>VLOOKUP(A135,'PAI 2025 GPS rempl2)'!$E$4:$L$504,8,0)</f>
        <v>C-3503-0200-0014-20309b</v>
      </c>
      <c r="H135" s="82" t="str">
        <f>VLOOKUP(A135,'PAI 2025 GPS rempl2)'!$A$4:$V$504,15,0)</f>
        <v>Premio Nacional al Inventor Colombiano 2025, realizado  (Informe dela realización del premio al inventor Colombiano 2025)</v>
      </c>
      <c r="I135" s="82">
        <f>VLOOKUP(A135,'PAI 2025 GPS rempl2)'!$A$4:$V$504,17,0)</f>
        <v>1</v>
      </c>
      <c r="J135" s="82" t="str">
        <f>VLOOKUP(A135,'PAI 2025 GPS rempl2)'!$A$4:$V$504,18,0)</f>
        <v>Númerica</v>
      </c>
      <c r="K135" s="169">
        <f>VLOOKUP(A135,'PAI 2025 GPS rempl2)'!$A$4:$V$504,20,0)</f>
        <v>45691</v>
      </c>
      <c r="L135" s="169">
        <f>VLOOKUP(A135,'PAI 2025 GPS rempl2)'!$A$4:$V$504,21,0)</f>
        <v>45898</v>
      </c>
      <c r="M135" s="82" t="str">
        <f>VLOOKUP(A135,'PAI 2025 GPS rempl2)'!$A$4:$V$504,22,0)</f>
        <v>2023-GRUPO DE TRABAJO DE CENTRO DE INFORMACIÓN TECNOLÓGICA Y APOYO A LA GESTIÓN DE PROPIEDAD LA INDUSTRIAL</v>
      </c>
      <c r="N135" s="82" t="s">
        <v>1431</v>
      </c>
      <c r="O135" s="82" t="s">
        <v>1432</v>
      </c>
      <c r="P135" s="82" t="s">
        <v>1588</v>
      </c>
      <c r="Q135" s="82" t="s">
        <v>1771</v>
      </c>
      <c r="S135" s="81" t="s">
        <v>738</v>
      </c>
      <c r="T135" s="81" t="str">
        <f>VLOOKUP(A135,'PAI 2025 GPS rempl2)'!$A$3:$E$505,4,0)</f>
        <v>Producto</v>
      </c>
      <c r="U135" s="82" t="s">
        <v>1555</v>
      </c>
      <c r="V135" s="31">
        <f>VLOOKUP(S135,'PAI 2025 GPS rempl2)'!$E$4:$P$504,12,0)</f>
        <v>10</v>
      </c>
      <c r="W135" s="146">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81" t="s">
        <v>740</v>
      </c>
      <c r="B136" s="81" t="str">
        <f>VLOOKUP(A136,'PAI 2025 GPS rempl2)'!$A$3:$E$505,4,0)</f>
        <v>Actividad propia</v>
      </c>
      <c r="C136" s="82" t="s">
        <v>1555</v>
      </c>
      <c r="D136" s="82" t="s">
        <v>1563</v>
      </c>
      <c r="E136" s="82" t="s">
        <v>715</v>
      </c>
      <c r="F136" s="82"/>
      <c r="G136" s="82" t="str">
        <f>VLOOKUP(A136,'PAI 2025 GPS rempl2)'!$E$4:$L$504,8,0)</f>
        <v>N/A</v>
      </c>
      <c r="H136" s="82" t="str">
        <f>VLOOKUP(A136,'PAI 2025 GPS rempl2)'!$A$4:$V$504,15,0)</f>
        <v>Realizar propuesta de restructuración del Premio Nacional al inventor colombiano.  (Documento propuesta elaborado)</v>
      </c>
      <c r="I136" s="82">
        <f>VLOOKUP(A136,'PAI 2025 GPS rempl2)'!$A$4:$V$504,17,0)</f>
        <v>1</v>
      </c>
      <c r="J136" s="82" t="str">
        <f>VLOOKUP(A136,'PAI 2025 GPS rempl2)'!$A$4:$V$504,18,0)</f>
        <v>Númerica</v>
      </c>
      <c r="K136" s="169">
        <f>VLOOKUP(A136,'PAI 2025 GPS rempl2)'!$A$4:$V$504,20,0)</f>
        <v>45691</v>
      </c>
      <c r="L136" s="169">
        <f>VLOOKUP(A136,'PAI 2025 GPS rempl2)'!$A$4:$V$504,21,0)</f>
        <v>45716</v>
      </c>
      <c r="M136" s="82" t="str">
        <f>VLOOKUP(A136,'PAI 2025 GPS rempl2)'!$A$4:$V$504,22,0)</f>
        <v>2023-GRUPO DE TRABAJO DE CENTRO DE INFORMACIÓN TECNOLÓGICA Y APOYO A LA GESTIÓN DE PROPIEDAD LA INDUSTRIAL</v>
      </c>
      <c r="N136" s="82"/>
      <c r="O136" s="82"/>
      <c r="P136" s="82"/>
      <c r="Q136" s="82"/>
      <c r="S136" s="81" t="s">
        <v>740</v>
      </c>
      <c r="T136" s="81" t="str">
        <f>VLOOKUP(A136,'PAI 2025 GPS rempl2)'!$A$3:$E$505,4,0)</f>
        <v>Actividad propia</v>
      </c>
      <c r="U136" s="82" t="s">
        <v>1555</v>
      </c>
      <c r="V136" s="31">
        <f>VLOOKUP(S136,'PAI 2025 GPS rempl2)'!$E$4:$P$504,12,0)</f>
        <v>20</v>
      </c>
      <c r="W136" s="148"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7" spans="1:23" x14ac:dyDescent="0.25">
      <c r="A137" s="81" t="s">
        <v>742</v>
      </c>
      <c r="B137" s="81" t="str">
        <f>VLOOKUP(A137,'PAI 2025 GPS rempl2)'!$A$3:$E$505,4,0)</f>
        <v>Actividad propia</v>
      </c>
      <c r="C137" s="82" t="s">
        <v>1555</v>
      </c>
      <c r="D137" s="82" t="s">
        <v>1563</v>
      </c>
      <c r="E137" s="82" t="s">
        <v>715</v>
      </c>
      <c r="F137" s="82"/>
      <c r="G137" s="82" t="str">
        <f>VLOOKUP(A137,'PAI 2025 GPS rempl2)'!$E$4:$L$504,8,0)</f>
        <v>N/A</v>
      </c>
      <c r="H137" s="82" t="str">
        <f>VLOOKUP(A137,'PAI 2025 GPS rempl2)'!$A$4:$V$504,15,0)</f>
        <v>Socializar  la propuesta con actores clave (internos/externos) para la gestión del premio nacional al inventor colombiano.  (Listados de asistencia a la socialización de la propuesta)</v>
      </c>
      <c r="I137" s="82">
        <f>VLOOKUP(A137,'PAI 2025 GPS rempl2)'!$A$4:$V$504,17,0)</f>
        <v>2</v>
      </c>
      <c r="J137" s="82" t="str">
        <f>VLOOKUP(A137,'PAI 2025 GPS rempl2)'!$A$4:$V$504,18,0)</f>
        <v>Númerica</v>
      </c>
      <c r="K137" s="169">
        <f>VLOOKUP(A137,'PAI 2025 GPS rempl2)'!$A$4:$V$504,20,0)</f>
        <v>45719</v>
      </c>
      <c r="L137" s="169">
        <f>VLOOKUP(A137,'PAI 2025 GPS rempl2)'!$A$4:$V$504,21,0)</f>
        <v>45747</v>
      </c>
      <c r="M137" s="82" t="str">
        <f>VLOOKUP(A137,'PAI 2025 GPS rempl2)'!$A$4:$V$504,22,0)</f>
        <v>2023-GRUPO DE TRABAJO DE CENTRO DE INFORMACIÓN TECNOLÓGICA Y APOYO A LA GESTIÓN DE PROPIEDAD LA INDUSTRIAL</v>
      </c>
      <c r="N137" s="82"/>
      <c r="O137" s="82"/>
      <c r="P137" s="82"/>
      <c r="Q137" s="82"/>
      <c r="S137" s="81" t="s">
        <v>742</v>
      </c>
      <c r="T137" s="81" t="str">
        <f>VLOOKUP(A137,'PAI 2025 GPS rempl2)'!$A$3:$E$505,4,0)</f>
        <v>Actividad propia</v>
      </c>
      <c r="U137" s="82" t="s">
        <v>1555</v>
      </c>
      <c r="V137" s="31">
        <f>VLOOKUP(S137,'PAI 2025 GPS rempl2)'!$E$4:$P$504,12,0)</f>
        <v>10</v>
      </c>
      <c r="W137" s="148"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8" spans="1:23" x14ac:dyDescent="0.25">
      <c r="A138" s="81" t="s">
        <v>744</v>
      </c>
      <c r="B138" s="81" t="str">
        <f>VLOOKUP(A138,'PAI 2025 GPS rempl2)'!$A$3:$E$505,4,0)</f>
        <v>Actividad propia</v>
      </c>
      <c r="C138" s="82" t="s">
        <v>1555</v>
      </c>
      <c r="D138" s="82" t="s">
        <v>1563</v>
      </c>
      <c r="E138" s="82" t="s">
        <v>715</v>
      </c>
      <c r="F138" s="82"/>
      <c r="G138" s="82" t="str">
        <f>VLOOKUP(A138,'PAI 2025 GPS rempl2)'!$E$4:$L$504,8,0)</f>
        <v>N/A</v>
      </c>
      <c r="H138" s="82" t="str">
        <f>VLOOKUP(A138,'PAI 2025 GPS rempl2)'!$A$4:$V$504,15,0)</f>
        <v>Realizar el premio al inventor colombiano 2025 desde la convocatoria hasta premiación. (Informe de la realización del premio al inventor Colombiano 2025)</v>
      </c>
      <c r="I138" s="82">
        <f>VLOOKUP(A138,'PAI 2025 GPS rempl2)'!$A$4:$V$504,17,0)</f>
        <v>1</v>
      </c>
      <c r="J138" s="82" t="str">
        <f>VLOOKUP(A138,'PAI 2025 GPS rempl2)'!$A$4:$V$504,18,0)</f>
        <v>Númerica</v>
      </c>
      <c r="K138" s="169">
        <f>VLOOKUP(A138,'PAI 2025 GPS rempl2)'!$A$4:$V$504,20,0)</f>
        <v>45748</v>
      </c>
      <c r="L138" s="169">
        <f>VLOOKUP(A138,'PAI 2025 GPS rempl2)'!$A$4:$V$504,21,0)</f>
        <v>45898</v>
      </c>
      <c r="M138" s="82" t="str">
        <f>VLOOKUP(A138,'PAI 2025 GPS rempl2)'!$A$4:$V$504,22,0)</f>
        <v>2023-GRUPO DE TRABAJO DE CENTRO DE INFORMACIÓN TECNOLÓGICA Y APOYO A LA GESTIÓN DE PROPIEDAD LA INDUSTRIAL</v>
      </c>
      <c r="N138" s="82"/>
      <c r="O138" s="82"/>
      <c r="P138" s="82"/>
      <c r="Q138" s="82"/>
      <c r="S138" s="81" t="s">
        <v>744</v>
      </c>
      <c r="T138" s="81" t="str">
        <f>VLOOKUP(A138,'PAI 2025 GPS rempl2)'!$A$3:$E$505,4,0)</f>
        <v>Actividad propia</v>
      </c>
      <c r="U138" s="82" t="s">
        <v>1555</v>
      </c>
      <c r="V138" s="31">
        <f>VLOOKUP(S138,'PAI 2025 GPS rempl2)'!$E$4:$P$504,12,0)</f>
        <v>70</v>
      </c>
      <c r="W138" s="148"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9" spans="1:23" x14ac:dyDescent="0.25">
      <c r="A139" s="81" t="s">
        <v>746</v>
      </c>
      <c r="B139" s="81" t="str">
        <f>VLOOKUP(A139,'PAI 2025 GPS rempl2)'!$A$3:$E$505,4,0)</f>
        <v>Producto</v>
      </c>
      <c r="C139" s="82" t="s">
        <v>1555</v>
      </c>
      <c r="D139" s="82" t="s">
        <v>1559</v>
      </c>
      <c r="E139" s="82" t="s">
        <v>632</v>
      </c>
      <c r="F139" s="82" t="s">
        <v>9</v>
      </c>
      <c r="G139" s="82" t="str">
        <f>VLOOKUP(A139,'PAI 2025 GPS rempl2)'!$E$4:$L$504,8,0)</f>
        <v>C-3503-0200-0014-20309b</v>
      </c>
      <c r="H139" s="82"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2">
        <f>VLOOKUP(A139,'PAI 2025 GPS rempl2)'!$A$4:$V$504,17,0)</f>
        <v>95</v>
      </c>
      <c r="J139" s="82" t="str">
        <f>VLOOKUP(A139,'PAI 2025 GPS rempl2)'!$A$4:$V$504,18,0)</f>
        <v>Porcentual</v>
      </c>
      <c r="K139" s="169">
        <f>VLOOKUP(A139,'PAI 2025 GPS rempl2)'!$A$4:$V$504,20,0)</f>
        <v>45659</v>
      </c>
      <c r="L139" s="169">
        <f>VLOOKUP(A139,'PAI 2025 GPS rempl2)'!$A$4:$V$504,21,0)</f>
        <v>46022</v>
      </c>
      <c r="M139" s="82" t="str">
        <f>VLOOKUP(A139,'PAI 2025 GPS rempl2)'!$A$4:$V$504,22,0)</f>
        <v>2020-DIRECCIÓN DE NUEVAS CREACIONES</v>
      </c>
      <c r="N139" s="82" t="s">
        <v>1433</v>
      </c>
      <c r="O139" s="82" t="s">
        <v>1471</v>
      </c>
      <c r="P139" s="82">
        <v>0</v>
      </c>
      <c r="Q139" s="82" t="s">
        <v>1525</v>
      </c>
      <c r="S139" s="81" t="s">
        <v>746</v>
      </c>
      <c r="T139" s="81" t="str">
        <f>VLOOKUP(A139,'PAI 2025 GPS rempl2)'!$A$3:$E$505,4,0)</f>
        <v>Producto</v>
      </c>
      <c r="U139" s="82" t="s">
        <v>1555</v>
      </c>
      <c r="V139" s="31">
        <f>VLOOKUP(S139,'PAI 2025 GPS rempl2)'!$E$4:$P$504,12,0)</f>
        <v>50</v>
      </c>
      <c r="W139" s="146">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81" t="s">
        <v>748</v>
      </c>
      <c r="B140" s="81" t="str">
        <f>VLOOKUP(A140,'PAI 2025 GPS rempl2)'!$A$3:$E$505,4,0)</f>
        <v>Actividad propia</v>
      </c>
      <c r="C140" s="82" t="s">
        <v>1555</v>
      </c>
      <c r="D140" s="82" t="s">
        <v>1559</v>
      </c>
      <c r="E140" s="82" t="s">
        <v>632</v>
      </c>
      <c r="F140" s="82"/>
      <c r="G140" s="82" t="str">
        <f>VLOOKUP(A140,'PAI 2025 GPS rempl2)'!$E$4:$L$504,8,0)</f>
        <v>N/A</v>
      </c>
      <c r="H140" s="82"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rempl2)'!$A$4:$V$504,17,0)</f>
        <v>95</v>
      </c>
      <c r="J140" s="82" t="str">
        <f>VLOOKUP(A140,'PAI 2025 GPS rempl2)'!$A$4:$V$504,18,0)</f>
        <v>Porcentual</v>
      </c>
      <c r="K140" s="169">
        <f>VLOOKUP(A140,'PAI 2025 GPS rempl2)'!$A$4:$V$504,20,0)</f>
        <v>45659</v>
      </c>
      <c r="L140" s="169">
        <f>VLOOKUP(A140,'PAI 2025 GPS rempl2)'!$A$4:$V$504,21,0)</f>
        <v>46022</v>
      </c>
      <c r="M140" s="82" t="str">
        <f>VLOOKUP(A140,'PAI 2025 GPS rempl2)'!$A$4:$V$504,22,0)</f>
        <v>2020-DIRECCIÓN DE NUEVAS CREACIONES</v>
      </c>
      <c r="N140" s="82"/>
      <c r="O140" s="82"/>
      <c r="P140" s="82"/>
      <c r="Q140" s="82"/>
      <c r="S140" s="81" t="s">
        <v>748</v>
      </c>
      <c r="T140" s="81" t="str">
        <f>VLOOKUP(A140,'PAI 2025 GPS rempl2)'!$A$3:$E$505,4,0)</f>
        <v>Actividad propia</v>
      </c>
      <c r="U140" s="82" t="s">
        <v>1555</v>
      </c>
      <c r="V140" s="31">
        <f>VLOOKUP(S140,'PAI 2025 GPS rempl2)'!$E$4:$P$504,12,0)</f>
        <v>50</v>
      </c>
      <c r="W140" s="148"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1" spans="1:23" x14ac:dyDescent="0.25">
      <c r="A141" s="81" t="s">
        <v>749</v>
      </c>
      <c r="B141" s="81" t="str">
        <f>VLOOKUP(A141,'PAI 2025 GPS rempl2)'!$A$3:$E$505,4,0)</f>
        <v>Actividad propia</v>
      </c>
      <c r="C141" s="82" t="s">
        <v>1555</v>
      </c>
      <c r="D141" s="82" t="s">
        <v>1559</v>
      </c>
      <c r="E141" s="82" t="s">
        <v>632</v>
      </c>
      <c r="F141" s="82"/>
      <c r="G141" s="82" t="str">
        <f>VLOOKUP(A141,'PAI 2025 GPS rempl2)'!$E$4:$L$504,8,0)</f>
        <v>N/A</v>
      </c>
      <c r="H141" s="82"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2">
        <f>VLOOKUP(A141,'PAI 2025 GPS rempl2)'!$A$4:$V$504,17,0)</f>
        <v>95</v>
      </c>
      <c r="J141" s="82" t="str">
        <f>VLOOKUP(A141,'PAI 2025 GPS rempl2)'!$A$4:$V$504,18,0)</f>
        <v>Porcentual</v>
      </c>
      <c r="K141" s="169">
        <f>VLOOKUP(A141,'PAI 2025 GPS rempl2)'!$A$4:$V$504,20,0)</f>
        <v>45659</v>
      </c>
      <c r="L141" s="169">
        <f>VLOOKUP(A141,'PAI 2025 GPS rempl2)'!$A$4:$V$504,21,0)</f>
        <v>46022</v>
      </c>
      <c r="M141" s="82" t="str">
        <f>VLOOKUP(A141,'PAI 2025 GPS rempl2)'!$A$4:$V$504,22,0)</f>
        <v>2020-DIRECCIÓN DE NUEVAS CREACIONES</v>
      </c>
      <c r="N141" s="82"/>
      <c r="O141" s="82"/>
      <c r="P141" s="82"/>
      <c r="Q141" s="82"/>
      <c r="S141" s="81" t="s">
        <v>749</v>
      </c>
      <c r="T141" s="81" t="str">
        <f>VLOOKUP(A141,'PAI 2025 GPS rempl2)'!$A$3:$E$505,4,0)</f>
        <v>Actividad propia</v>
      </c>
      <c r="U141" s="82" t="s">
        <v>1555</v>
      </c>
      <c r="V141" s="31">
        <f>VLOOKUP(S141,'PAI 2025 GPS rempl2)'!$E$4:$P$504,12,0)</f>
        <v>50</v>
      </c>
      <c r="W141" s="148"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2" spans="1:23" x14ac:dyDescent="0.25">
      <c r="A142" s="81" t="s">
        <v>751</v>
      </c>
      <c r="B142" s="81" t="str">
        <f>VLOOKUP(A142,'PAI 2025 GPS rempl2)'!$A$3:$E$505,4,0)</f>
        <v>Producto</v>
      </c>
      <c r="C142" s="82" t="s">
        <v>1555</v>
      </c>
      <c r="D142" s="82" t="s">
        <v>1557</v>
      </c>
      <c r="E142" s="82" t="s">
        <v>592</v>
      </c>
      <c r="F142" s="82" t="s">
        <v>61</v>
      </c>
      <c r="G142" s="82" t="str">
        <f>VLOOKUP(A142,'PAI 2025 GPS rempl2)'!$E$4:$L$504,8,0)</f>
        <v>FUNCIONAMIENTO</v>
      </c>
      <c r="H142" s="82" t="str">
        <f>VLOOKUP(A142,'PAI 2025 GPS rempl2)'!$A$4:$V$504,15,0)</f>
        <v>Formatos de actos administrativos, estandarizados (Correo electrónico dirigido  al Grupo de Operaciones con los formatos predeterminados actualizados, entregados)</v>
      </c>
      <c r="I142" s="82">
        <f>VLOOKUP(A142,'PAI 2025 GPS rempl2)'!$A$4:$V$504,17,0)</f>
        <v>100</v>
      </c>
      <c r="J142" s="82" t="str">
        <f>VLOOKUP(A142,'PAI 2025 GPS rempl2)'!$A$4:$V$504,18,0)</f>
        <v>Porcentual</v>
      </c>
      <c r="K142" s="169">
        <f>VLOOKUP(A142,'PAI 2025 GPS rempl2)'!$A$4:$V$504,20,0)</f>
        <v>45677</v>
      </c>
      <c r="L142" s="169">
        <f>VLOOKUP(A142,'PAI 2025 GPS rempl2)'!$A$4:$V$504,21,0)</f>
        <v>46022</v>
      </c>
      <c r="M142" s="82" t="str">
        <f>VLOOKUP(A142,'PAI 2025 GPS rempl2)'!$A$4:$V$504,22,0)</f>
        <v>2020-DIRECCIÓN DE NUEVAS CREACIONES</v>
      </c>
      <c r="N142" s="82" t="s">
        <v>1769</v>
      </c>
      <c r="O142" s="82" t="s">
        <v>1426</v>
      </c>
      <c r="P142" s="82">
        <v>0</v>
      </c>
      <c r="Q142" s="82" t="s">
        <v>1525</v>
      </c>
      <c r="S142" s="81" t="s">
        <v>751</v>
      </c>
      <c r="T142" s="81" t="str">
        <f>VLOOKUP(A142,'PAI 2025 GPS rempl2)'!$A$3:$E$505,4,0)</f>
        <v>Producto</v>
      </c>
      <c r="U142" s="82" t="s">
        <v>1555</v>
      </c>
      <c r="V142" s="31">
        <f>VLOOKUP(S142,'PAI 2025 GPS rempl2)'!$E$4:$P$504,12,0)</f>
        <v>50</v>
      </c>
      <c r="W142" s="146">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81" t="s">
        <v>753</v>
      </c>
      <c r="B143" s="81" t="str">
        <f>VLOOKUP(A143,'PAI 2025 GPS rempl2)'!$A$3:$E$505,4,0)</f>
        <v>Actividad propia</v>
      </c>
      <c r="C143" s="82" t="s">
        <v>1555</v>
      </c>
      <c r="D143" s="82" t="s">
        <v>1557</v>
      </c>
      <c r="E143" s="82" t="s">
        <v>592</v>
      </c>
      <c r="F143" s="82"/>
      <c r="G143" s="82" t="str">
        <f>VLOOKUP(A143,'PAI 2025 GPS rempl2)'!$E$4:$L$504,8,0)</f>
        <v>N/A</v>
      </c>
      <c r="H143" s="82"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rempl2)'!$A$4:$V$504,17,0)</f>
        <v>100</v>
      </c>
      <c r="J143" s="82" t="str">
        <f>VLOOKUP(A143,'PAI 2025 GPS rempl2)'!$A$4:$V$504,18,0)</f>
        <v>Porcentual</v>
      </c>
      <c r="K143" s="169">
        <f>VLOOKUP(A143,'PAI 2025 GPS rempl2)'!$A$4:$V$504,20,0)</f>
        <v>45677</v>
      </c>
      <c r="L143" s="169">
        <f>VLOOKUP(A143,'PAI 2025 GPS rempl2)'!$A$4:$V$504,21,0)</f>
        <v>46022</v>
      </c>
      <c r="M143" s="82" t="str">
        <f>VLOOKUP(A143,'PAI 2025 GPS rempl2)'!$A$4:$V$504,22,0)</f>
        <v>2020-DIRECCIÓN DE NUEVAS CREACIONES</v>
      </c>
      <c r="N143" s="82"/>
      <c r="O143" s="82"/>
      <c r="P143" s="82"/>
      <c r="Q143" s="82"/>
      <c r="S143" s="81" t="s">
        <v>753</v>
      </c>
      <c r="T143" s="81" t="str">
        <f>VLOOKUP(A143,'PAI 2025 GPS rempl2)'!$A$3:$E$505,4,0)</f>
        <v>Actividad propia</v>
      </c>
      <c r="U143" s="82" t="s">
        <v>1555</v>
      </c>
      <c r="V143" s="31">
        <f>VLOOKUP(S143,'PAI 2025 GPS rempl2)'!$E$4:$P$504,12,0)</f>
        <v>50</v>
      </c>
      <c r="W143" s="148"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4" spans="1:23" x14ac:dyDescent="0.25">
      <c r="A144" s="81" t="s">
        <v>755</v>
      </c>
      <c r="B144" s="81" t="str">
        <f>VLOOKUP(A144,'PAI 2025 GPS rempl2)'!$A$3:$E$505,4,0)</f>
        <v>Actividad propia</v>
      </c>
      <c r="C144" s="82" t="s">
        <v>1555</v>
      </c>
      <c r="D144" s="82" t="s">
        <v>1557</v>
      </c>
      <c r="E144" s="82" t="s">
        <v>592</v>
      </c>
      <c r="F144" s="82"/>
      <c r="G144" s="82" t="str">
        <f>VLOOKUP(A144,'PAI 2025 GPS rempl2)'!$E$4:$L$504,8,0)</f>
        <v>N/A</v>
      </c>
      <c r="H144" s="82"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rempl2)'!$A$4:$V$504,17,0)</f>
        <v>100</v>
      </c>
      <c r="J144" s="82" t="str">
        <f>VLOOKUP(A144,'PAI 2025 GPS rempl2)'!$A$4:$V$504,18,0)</f>
        <v>Porcentual</v>
      </c>
      <c r="K144" s="169">
        <f>VLOOKUP(A144,'PAI 2025 GPS rempl2)'!$A$4:$V$504,20,0)</f>
        <v>45677</v>
      </c>
      <c r="L144" s="169">
        <f>VLOOKUP(A144,'PAI 2025 GPS rempl2)'!$A$4:$V$504,21,0)</f>
        <v>46022</v>
      </c>
      <c r="M144" s="82" t="str">
        <f>VLOOKUP(A144,'PAI 2025 GPS rempl2)'!$A$4:$V$504,22,0)</f>
        <v>2020-DIRECCIÓN DE NUEVAS CREACIONES</v>
      </c>
      <c r="N144" s="82"/>
      <c r="O144" s="82"/>
      <c r="P144" s="82"/>
      <c r="Q144" s="82"/>
      <c r="S144" s="81" t="s">
        <v>755</v>
      </c>
      <c r="T144" s="81" t="str">
        <f>VLOOKUP(A144,'PAI 2025 GPS rempl2)'!$A$3:$E$505,4,0)</f>
        <v>Actividad propia</v>
      </c>
      <c r="U144" s="82" t="s">
        <v>1555</v>
      </c>
      <c r="V144" s="31">
        <f>VLOOKUP(S144,'PAI 2025 GPS rempl2)'!$E$4:$P$504,12,0)</f>
        <v>50</v>
      </c>
      <c r="W144" s="148"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5" spans="1:24" x14ac:dyDescent="0.25">
      <c r="A145" s="81" t="s">
        <v>757</v>
      </c>
      <c r="B145" s="81" t="str">
        <f>VLOOKUP(A145,'PAI 2025 GPS rempl2)'!$A$3:$E$505,4,0)</f>
        <v>Producto</v>
      </c>
      <c r="C145" s="82" t="s">
        <v>1555</v>
      </c>
      <c r="D145" s="82" t="s">
        <v>1559</v>
      </c>
      <c r="E145" s="82" t="s">
        <v>632</v>
      </c>
      <c r="F145" s="82" t="s">
        <v>9</v>
      </c>
      <c r="G145" s="82" t="str">
        <f>VLOOKUP(A145,'PAI 2025 GPS rempl2)'!$E$4:$L$504,8,0)</f>
        <v>C-3503-0200-0014-20309b</v>
      </c>
      <c r="H145" s="82" t="str">
        <f>VLOOKUP(A145,'PAI 2025 GPS rempl2)'!$A$4:$V$504,15,0)</f>
        <v>Solicitudes pendientes de decisión en materia de registro y cancelación de signos distintivos, decididas.  (Reporte de indicador generado en Tableau o Power BI)</v>
      </c>
      <c r="I145" s="82">
        <f>VLOOKUP(A145,'PAI 2025 GPS rempl2)'!$A$4:$V$504,17,0)</f>
        <v>80</v>
      </c>
      <c r="J145" s="82" t="str">
        <f>VLOOKUP(A145,'PAI 2025 GPS rempl2)'!$A$4:$V$504,18,0)</f>
        <v>Porcentual</v>
      </c>
      <c r="K145" s="169">
        <f>VLOOKUP(A145,'PAI 2025 GPS rempl2)'!$A$4:$V$504,20,0)</f>
        <v>45672</v>
      </c>
      <c r="L145" s="169">
        <f>VLOOKUP(A145,'PAI 2025 GPS rempl2)'!$A$4:$V$504,21,0)</f>
        <v>46022</v>
      </c>
      <c r="M145" s="82" t="str">
        <f>VLOOKUP(A145,'PAI 2025 GPS rempl2)'!$A$4:$V$504,22,0)</f>
        <v>2010-DIRECCION DE SIGNOS DISTINTIVOS</v>
      </c>
      <c r="N145" s="82" t="s">
        <v>1433</v>
      </c>
      <c r="O145" s="82" t="s">
        <v>1471</v>
      </c>
      <c r="P145" s="82">
        <v>0</v>
      </c>
      <c r="Q145" s="82" t="s">
        <v>1525</v>
      </c>
      <c r="S145" s="81" t="s">
        <v>757</v>
      </c>
      <c r="T145" s="81" t="str">
        <f>VLOOKUP(A145,'PAI 2025 GPS rempl2)'!$A$3:$E$505,4,0)</f>
        <v>Producto</v>
      </c>
      <c r="U145" s="82" t="s">
        <v>1555</v>
      </c>
      <c r="V145" s="31">
        <f>VLOOKUP(S145,'PAI 2025 GPS rempl2)'!$E$4:$P$504,12,0)</f>
        <v>95</v>
      </c>
      <c r="W145" s="146">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81" t="s">
        <v>759</v>
      </c>
      <c r="B146" s="81" t="str">
        <f>VLOOKUP(A146,'PAI 2025 GPS rempl2)'!$A$3:$E$505,4,0)</f>
        <v>Actividad propia</v>
      </c>
      <c r="C146" s="82" t="s">
        <v>1555</v>
      </c>
      <c r="D146" s="82" t="s">
        <v>1559</v>
      </c>
      <c r="E146" s="82" t="s">
        <v>632</v>
      </c>
      <c r="F146" s="82"/>
      <c r="G146" s="82" t="str">
        <f>VLOOKUP(A146,'PAI 2025 GPS rempl2)'!$E$4:$L$504,8,0)</f>
        <v>N/A</v>
      </c>
      <c r="H146" s="82"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rempl2)'!$A$4:$V$504,17,0)</f>
        <v>80</v>
      </c>
      <c r="J146" s="82" t="str">
        <f>VLOOKUP(A146,'PAI 2025 GPS rempl2)'!$A$4:$V$504,18,0)</f>
        <v>Porcentual</v>
      </c>
      <c r="K146" s="169">
        <f>VLOOKUP(A146,'PAI 2025 GPS rempl2)'!$A$4:$V$504,20,0)</f>
        <v>45672</v>
      </c>
      <c r="L146" s="169">
        <f>VLOOKUP(A146,'PAI 2025 GPS rempl2)'!$A$4:$V$504,21,0)</f>
        <v>45961</v>
      </c>
      <c r="M146" s="82" t="str">
        <f>VLOOKUP(A146,'PAI 2025 GPS rempl2)'!$A$4:$V$504,22,0)</f>
        <v>2010-DIRECCION DE SIGNOS DISTINTIVOS</v>
      </c>
      <c r="N146" s="82"/>
      <c r="O146" s="82"/>
      <c r="P146" s="82"/>
      <c r="Q146" s="82"/>
      <c r="S146" s="81" t="s">
        <v>759</v>
      </c>
      <c r="T146" s="81" t="str">
        <f>VLOOKUP(A146,'PAI 2025 GPS rempl2)'!$A$3:$E$505,4,0)</f>
        <v>Actividad propia</v>
      </c>
      <c r="U146" s="82" t="s">
        <v>1555</v>
      </c>
      <c r="V146" s="31">
        <f>VLOOKUP(S146,'PAI 2025 GPS rempl2)'!$E$4:$P$504,12,0)</f>
        <v>30</v>
      </c>
      <c r="W146" s="148"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7" spans="1:24" x14ac:dyDescent="0.25">
      <c r="A147" s="81" t="s">
        <v>761</v>
      </c>
      <c r="B147" s="81" t="str">
        <f>VLOOKUP(A147,'PAI 2025 GPS rempl2)'!$A$3:$E$505,4,0)</f>
        <v>Actividad propia</v>
      </c>
      <c r="C147" s="82" t="s">
        <v>1555</v>
      </c>
      <c r="D147" s="82" t="s">
        <v>1559</v>
      </c>
      <c r="E147" s="82" t="s">
        <v>632</v>
      </c>
      <c r="F147" s="82"/>
      <c r="G147" s="82" t="str">
        <f>VLOOKUP(A147,'PAI 2025 GPS rempl2)'!$E$4:$L$504,8,0)</f>
        <v>N/A</v>
      </c>
      <c r="H147" s="82"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rempl2)'!$A$4:$V$504,17,0)</f>
        <v>70</v>
      </c>
      <c r="J147" s="82" t="str">
        <f>VLOOKUP(A147,'PAI 2025 GPS rempl2)'!$A$4:$V$504,18,0)</f>
        <v>Porcentual</v>
      </c>
      <c r="K147" s="169">
        <f>VLOOKUP(A147,'PAI 2025 GPS rempl2)'!$A$4:$V$504,20,0)</f>
        <v>45672</v>
      </c>
      <c r="L147" s="169">
        <f>VLOOKUP(A147,'PAI 2025 GPS rempl2)'!$A$4:$V$504,21,0)</f>
        <v>45961</v>
      </c>
      <c r="M147" s="82" t="str">
        <f>VLOOKUP(A147,'PAI 2025 GPS rempl2)'!$A$4:$V$504,22,0)</f>
        <v>2010-DIRECCION DE SIGNOS DISTINTIVOS</v>
      </c>
      <c r="N147" s="82"/>
      <c r="O147" s="82"/>
      <c r="P147" s="82"/>
      <c r="Q147" s="82"/>
      <c r="S147" s="81" t="s">
        <v>761</v>
      </c>
      <c r="T147" s="81" t="str">
        <f>VLOOKUP(A147,'PAI 2025 GPS rempl2)'!$A$3:$E$505,4,0)</f>
        <v>Actividad propia</v>
      </c>
      <c r="U147" s="82" t="s">
        <v>1555</v>
      </c>
      <c r="V147" s="31">
        <f>VLOOKUP(S147,'PAI 2025 GPS rempl2)'!$E$4:$P$504,12,0)</f>
        <v>30</v>
      </c>
      <c r="W147" s="148"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8" spans="1:24" x14ac:dyDescent="0.25">
      <c r="A148" s="81" t="s">
        <v>763</v>
      </c>
      <c r="B148" s="81" t="str">
        <f>VLOOKUP(A148,'PAI 2025 GPS rempl2)'!$A$3:$E$505,4,0)</f>
        <v>Actividad propia</v>
      </c>
      <c r="C148" s="82" t="s">
        <v>1555</v>
      </c>
      <c r="D148" s="82" t="s">
        <v>1559</v>
      </c>
      <c r="E148" s="82" t="s">
        <v>632</v>
      </c>
      <c r="F148" s="82"/>
      <c r="G148" s="82" t="str">
        <f>VLOOKUP(A148,'PAI 2025 GPS rempl2)'!$E$4:$L$504,8,0)</f>
        <v>N/A</v>
      </c>
      <c r="H148" s="82" t="str">
        <f>VLOOKUP(A148,'PAI 2025 GPS rempl2)'!$A$4:$V$504,15,0)</f>
        <v>Decidir las solicitudes de acciones de cancelación con traslado vencido al 14 de noviembre de 2025, excepto los casos detenidos.  (Reporte de indicador generado en Tableau o Power BI)</v>
      </c>
      <c r="I148" s="82">
        <f>VLOOKUP(A148,'PAI 2025 GPS rempl2)'!$A$4:$V$504,17,0)</f>
        <v>70</v>
      </c>
      <c r="J148" s="82" t="str">
        <f>VLOOKUP(A148,'PAI 2025 GPS rempl2)'!$A$4:$V$504,18,0)</f>
        <v>Porcentual</v>
      </c>
      <c r="K148" s="169">
        <f>VLOOKUP(A148,'PAI 2025 GPS rempl2)'!$A$4:$V$504,20,0)</f>
        <v>45672</v>
      </c>
      <c r="L148" s="169">
        <f>VLOOKUP(A148,'PAI 2025 GPS rempl2)'!$A$4:$V$504,21,0)</f>
        <v>46022</v>
      </c>
      <c r="M148" s="82" t="str">
        <f>VLOOKUP(A148,'PAI 2025 GPS rempl2)'!$A$4:$V$504,22,0)</f>
        <v>2010-DIRECCION DE SIGNOS DISTINTIVOS</v>
      </c>
      <c r="N148" s="82"/>
      <c r="O148" s="82"/>
      <c r="P148" s="82"/>
      <c r="Q148" s="82"/>
      <c r="S148" s="81" t="s">
        <v>763</v>
      </c>
      <c r="T148" s="81" t="str">
        <f>VLOOKUP(A148,'PAI 2025 GPS rempl2)'!$A$3:$E$505,4,0)</f>
        <v>Actividad propia</v>
      </c>
      <c r="U148" s="82" t="s">
        <v>1555</v>
      </c>
      <c r="V148" s="31">
        <f>VLOOKUP(S148,'PAI 2025 GPS rempl2)'!$E$4:$P$504,12,0)</f>
        <v>20</v>
      </c>
      <c r="W148" s="148"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9" spans="1:24" x14ac:dyDescent="0.25">
      <c r="A149" s="81" t="s">
        <v>765</v>
      </c>
      <c r="B149" s="81" t="str">
        <f>VLOOKUP(A149,'PAI 2025 GPS rempl2)'!$A$3:$E$505,4,0)</f>
        <v>Actividad propia</v>
      </c>
      <c r="C149" s="82" t="s">
        <v>1555</v>
      </c>
      <c r="D149" s="82" t="s">
        <v>1559</v>
      </c>
      <c r="E149" s="82" t="s">
        <v>632</v>
      </c>
      <c r="F149" s="82"/>
      <c r="G149" s="82" t="str">
        <f>VLOOKUP(A149,'PAI 2025 GPS rempl2)'!$E$4:$L$504,8,0)</f>
        <v>N/A</v>
      </c>
      <c r="H149" s="82"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rempl2)'!$A$4:$V$504,17,0)</f>
        <v>70</v>
      </c>
      <c r="J149" s="82" t="str">
        <f>VLOOKUP(A149,'PAI 2025 GPS rempl2)'!$A$4:$V$504,18,0)</f>
        <v>Porcentual</v>
      </c>
      <c r="K149" s="169">
        <f>VLOOKUP(A149,'PAI 2025 GPS rempl2)'!$A$4:$V$504,20,0)</f>
        <v>45870</v>
      </c>
      <c r="L149" s="169">
        <f>VLOOKUP(A149,'PAI 2025 GPS rempl2)'!$A$4:$V$504,21,0)</f>
        <v>46022</v>
      </c>
      <c r="M149" s="82" t="str">
        <f>VLOOKUP(A149,'PAI 2025 GPS rempl2)'!$A$4:$V$504,22,0)</f>
        <v>2010-DIRECCION DE SIGNOS DISTINTIVOS</v>
      </c>
      <c r="N149" s="82"/>
      <c r="O149" s="82"/>
      <c r="P149" s="82"/>
      <c r="Q149" s="82"/>
      <c r="S149" s="81" t="s">
        <v>765</v>
      </c>
      <c r="T149" s="81" t="str">
        <f>VLOOKUP(A149,'PAI 2025 GPS rempl2)'!$A$3:$E$505,4,0)</f>
        <v>Actividad propia</v>
      </c>
      <c r="U149" s="82" t="s">
        <v>1555</v>
      </c>
      <c r="V149" s="31">
        <f>VLOOKUP(S149,'PAI 2025 GPS rempl2)'!$E$4:$P$504,12,0)</f>
        <v>20</v>
      </c>
      <c r="W149" s="148"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0" spans="1:24" x14ac:dyDescent="0.25">
      <c r="A150" s="81" t="s">
        <v>766</v>
      </c>
      <c r="B150" s="81" t="str">
        <f>VLOOKUP(A150,'PAI 2025 GPS rempl2)'!$A$3:$E$505,4,0)</f>
        <v>Producto</v>
      </c>
      <c r="C150" s="82" t="s">
        <v>1565</v>
      </c>
      <c r="D150" s="82" t="s">
        <v>1564</v>
      </c>
      <c r="E150" s="82" t="s">
        <v>767</v>
      </c>
      <c r="F150" s="82" t="s">
        <v>12</v>
      </c>
      <c r="G150" s="82" t="str">
        <f>VLOOKUP(A150,'PAI 2025 GPS rempl2)'!$E$4:$L$504,8,0)</f>
        <v>N/A</v>
      </c>
      <c r="H150" s="82" t="str">
        <f>VLOOKUP(A150,'PAI 2025 GPS rempl2)'!$A$4:$V$504,15,0)</f>
        <v>Contenidos estratégicos y accesibles para la ciudadanía sobre signos distintivos notorios y denominaciones de origen protegidas de productos colombianos, publicado (Captura de pantalla de las publicaciones)</v>
      </c>
      <c r="I150" s="82">
        <f>VLOOKUP(A150,'PAI 2025 GPS rempl2)'!$A$4:$V$504,17,0)</f>
        <v>2</v>
      </c>
      <c r="J150" s="82" t="str">
        <f>VLOOKUP(A150,'PAI 2025 GPS rempl2)'!$A$4:$V$504,18,0)</f>
        <v>Númerica</v>
      </c>
      <c r="K150" s="169">
        <f>VLOOKUP(A150,'PAI 2025 GPS rempl2)'!$A$4:$V$504,20,0)</f>
        <v>45691</v>
      </c>
      <c r="L150" s="169">
        <f>VLOOKUP(A150,'PAI 2025 GPS rempl2)'!$A$4:$V$504,21,0)</f>
        <v>45884</v>
      </c>
      <c r="M150" s="82" t="str">
        <f>VLOOKUP(A150,'PAI 2025 GPS rempl2)'!$A$4:$V$504,22,0)</f>
        <v>20-OFICINA DE TECNOLOGÍA E INFORMÁTICA;
2010-DIRECCION DE SIGNOS DISTINTIVOS;
73-GRUPO DE TRABAJO DE COMUNICACION</v>
      </c>
      <c r="N150" s="82" t="s">
        <v>1427</v>
      </c>
      <c r="O150" s="82" t="s">
        <v>1428</v>
      </c>
      <c r="P150" s="82" t="s">
        <v>1589</v>
      </c>
      <c r="Q150" s="82" t="s">
        <v>1525</v>
      </c>
      <c r="S150" s="81" t="s">
        <v>766</v>
      </c>
      <c r="T150" s="81" t="str">
        <f>VLOOKUP(A150,'PAI 2025 GPS rempl2)'!$A$3:$E$505,4,0)</f>
        <v>Producto</v>
      </c>
      <c r="U150" s="82" t="s">
        <v>1565</v>
      </c>
      <c r="V150" s="31">
        <f>VLOOKUP(S150,'PAI 2025 GPS rempl2)'!$E$4:$P$504,12,0)</f>
        <v>5</v>
      </c>
      <c r="W150" s="31">
        <f>+(V150*100)/($V$150+$V$168+$V$174+$V$177+$V$183+$V$190+$V$199+$V$336+$V$342+$V$430+$V$463)</f>
        <v>2.6315789473684212</v>
      </c>
    </row>
    <row r="151" spans="1:24" x14ac:dyDescent="0.25">
      <c r="A151" s="81" t="s">
        <v>770</v>
      </c>
      <c r="B151" s="81" t="str">
        <f>VLOOKUP(A151,'PAI 2025 GPS rempl2)'!$A$3:$E$505,4,0)</f>
        <v>Actividad propia</v>
      </c>
      <c r="C151" s="82" t="s">
        <v>1565</v>
      </c>
      <c r="D151" s="82" t="s">
        <v>1564</v>
      </c>
      <c r="E151" s="82" t="s">
        <v>767</v>
      </c>
      <c r="F151" s="82"/>
      <c r="G151" s="82" t="str">
        <f>VLOOKUP(A151,'PAI 2025 GPS rempl2)'!$E$4:$L$504,8,0)</f>
        <v>N/A</v>
      </c>
      <c r="H151" s="82"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rempl2)'!$A$4:$V$504,17,0)</f>
        <v>2</v>
      </c>
      <c r="J151" s="82" t="str">
        <f>VLOOKUP(A151,'PAI 2025 GPS rempl2)'!$A$4:$V$504,18,0)</f>
        <v>Númerica</v>
      </c>
      <c r="K151" s="169">
        <f>VLOOKUP(A151,'PAI 2025 GPS rempl2)'!$A$4:$V$504,20,0)</f>
        <v>45691</v>
      </c>
      <c r="L151" s="169">
        <f>VLOOKUP(A151,'PAI 2025 GPS rempl2)'!$A$4:$V$504,21,0)</f>
        <v>45744</v>
      </c>
      <c r="M151" s="82" t="str">
        <f>VLOOKUP(A151,'PAI 2025 GPS rempl2)'!$A$4:$V$504,22,0)</f>
        <v>2010-DIRECCION DE SIGNOS DISTINTIVOS</v>
      </c>
      <c r="N151" s="82"/>
      <c r="O151" s="82"/>
      <c r="P151" s="82"/>
      <c r="Q151" s="82"/>
      <c r="S151" s="81" t="s">
        <v>770</v>
      </c>
      <c r="T151" s="81" t="str">
        <f>VLOOKUP(A151,'PAI 2025 GPS rempl2)'!$A$3:$E$505,4,0)</f>
        <v>Actividad propia</v>
      </c>
      <c r="U151" s="82" t="s">
        <v>1565</v>
      </c>
      <c r="V151" s="31">
        <f>VLOOKUP(S151,'PAI 2025 GPS rempl2)'!$E$4:$P$504,12,0)</f>
        <v>30</v>
      </c>
      <c r="W151" s="31">
        <f>+(V151*100)/($V$151+$V$153+$V$154+$V$155+$V$169+$V$170+$V$171+$V$172+$V$173+$V$175+$V$176+$V$178+$V$179+$V$180+$V$181+$V$182+$V$184+$V$185+$V$186+$V$187+$V$188+$V$189+$V$191+$V$192+$V$193+$V$194+$V$200+$V$201+$V$337+$V$339+$V$341+$V$343+$V$344+$V$431+$V$432+$V$433+$V$434+$V$464+$V$465)</f>
        <v>2.7272727272727271</v>
      </c>
      <c r="X151" s="31">
        <v>1100</v>
      </c>
    </row>
    <row r="152" spans="1:24" x14ac:dyDescent="0.25">
      <c r="A152" s="81" t="s">
        <v>772</v>
      </c>
      <c r="B152" s="81" t="str">
        <f>VLOOKUP(A152,'PAI 2025 GPS rempl2)'!$A$3:$E$505,4,0)</f>
        <v>Actividad sin participación</v>
      </c>
      <c r="C152" s="82" t="s">
        <v>1565</v>
      </c>
      <c r="D152" s="82" t="s">
        <v>1564</v>
      </c>
      <c r="E152" s="82" t="s">
        <v>767</v>
      </c>
      <c r="F152" s="82"/>
      <c r="G152" s="82" t="str">
        <f>VLOOKUP(A152,'PAI 2025 GPS rempl2)'!$E$4:$L$504,8,0)</f>
        <v>N/A</v>
      </c>
      <c r="H152" s="82"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rempl2)'!$A$4:$V$504,17,0)</f>
        <v>2</v>
      </c>
      <c r="J152" s="82" t="str">
        <f>VLOOKUP(A152,'PAI 2025 GPS rempl2)'!$A$4:$V$504,18,0)</f>
        <v>Númerica</v>
      </c>
      <c r="K152" s="169">
        <f>VLOOKUP(A152,'PAI 2025 GPS rempl2)'!$A$4:$V$504,20,0)</f>
        <v>45747</v>
      </c>
      <c r="L152" s="169">
        <f>VLOOKUP(A152,'PAI 2025 GPS rempl2)'!$A$4:$V$504,21,0)</f>
        <v>45768</v>
      </c>
      <c r="M152" s="82" t="str">
        <f>VLOOKUP(A152,'PAI 2025 GPS rempl2)'!$A$4:$V$504,22,0)</f>
        <v>73-GRUPO DE TRABAJO DE COMUNICACION</v>
      </c>
      <c r="N152" s="82"/>
      <c r="O152" s="82"/>
      <c r="P152" s="82"/>
      <c r="Q152" s="82"/>
      <c r="S152" s="81" t="s">
        <v>772</v>
      </c>
      <c r="T152" s="81" t="str">
        <f>VLOOKUP(A152,'PAI 2025 GPS rempl2)'!$A$3:$E$505,4,0)</f>
        <v>Actividad sin participación</v>
      </c>
      <c r="U152" s="82" t="s">
        <v>1565</v>
      </c>
      <c r="V152" s="31">
        <f>VLOOKUP(S152,'PAI 2025 GPS rempl2)'!$E$4:$P$504,12,0)</f>
        <v>0</v>
      </c>
      <c r="W152" s="31">
        <f t="shared" ref="W152" si="10">+(V152*100)/1100</f>
        <v>0</v>
      </c>
    </row>
    <row r="153" spans="1:24" x14ac:dyDescent="0.25">
      <c r="A153" s="81" t="s">
        <v>774</v>
      </c>
      <c r="B153" s="81" t="str">
        <f>VLOOKUP(A153,'PAI 2025 GPS rempl2)'!$A$3:$E$505,4,0)</f>
        <v>Actividad propia</v>
      </c>
      <c r="C153" s="82" t="s">
        <v>1565</v>
      </c>
      <c r="D153" s="82" t="s">
        <v>1564</v>
      </c>
      <c r="E153" s="82" t="s">
        <v>767</v>
      </c>
      <c r="F153" s="82"/>
      <c r="G153" s="82" t="str">
        <f>VLOOKUP(A153,'PAI 2025 GPS rempl2)'!$E$4:$L$504,8,0)</f>
        <v>N/A</v>
      </c>
      <c r="H153" s="82" t="str">
        <f>VLOOKUP(A153,'PAI 2025 GPS rempl2)'!$A$4:$V$504,15,0)</f>
        <v>Ajustar el contenido correspondiente  al listado de signos distintivos declarados como notorios y el de las denominaciones de origen protegidas de productos colombianos  (Correo electrónico de envió de la información)</v>
      </c>
      <c r="I153" s="82">
        <f>VLOOKUP(A153,'PAI 2025 GPS rempl2)'!$A$4:$V$504,17,0)</f>
        <v>2</v>
      </c>
      <c r="J153" s="82" t="str">
        <f>VLOOKUP(A153,'PAI 2025 GPS rempl2)'!$A$4:$V$504,18,0)</f>
        <v>Númerica</v>
      </c>
      <c r="K153" s="169">
        <f>VLOOKUP(A153,'PAI 2025 GPS rempl2)'!$A$4:$V$504,20,0)</f>
        <v>45769</v>
      </c>
      <c r="L153" s="169">
        <f>VLOOKUP(A153,'PAI 2025 GPS rempl2)'!$A$4:$V$504,21,0)</f>
        <v>45777</v>
      </c>
      <c r="M153" s="82" t="str">
        <f>VLOOKUP(A153,'PAI 2025 GPS rempl2)'!$A$4:$V$504,22,0)</f>
        <v>2010-DIRECCION DE SIGNOS DISTINTIVOS</v>
      </c>
      <c r="N153" s="82"/>
      <c r="O153" s="82"/>
      <c r="P153" s="82"/>
      <c r="Q153" s="82"/>
      <c r="S153" s="81" t="s">
        <v>774</v>
      </c>
      <c r="T153" s="81" t="str">
        <f>VLOOKUP(A153,'PAI 2025 GPS rempl2)'!$A$3:$E$505,4,0)</f>
        <v>Actividad propia</v>
      </c>
      <c r="U153" s="82" t="s">
        <v>1565</v>
      </c>
      <c r="V153" s="31">
        <f>VLOOKUP(S153,'PAI 2025 GPS rempl2)'!$E$4:$P$504,12,0)</f>
        <v>20</v>
      </c>
      <c r="W153" s="31">
        <f>+(V153*100)/($V$151+$V$153+$V$154+$V$155+$V$169+$V$170+$V$171+$V$172+$V$173+$V$175+$V$176+$V$178+$V$179+$V$180+$V$181+$V$182+$V$184+$V$185+$V$186+$V$187+$V$188+$V$189+$V$191+$V$192+$V$193+$V$194+$V$200+$V$201+$V$337+$V$339+$V$341+$V$343+$V$344+$V$431+$V$432+$V$433+$V$434+$V$464+$V$465)</f>
        <v>1.8181818181818181</v>
      </c>
    </row>
    <row r="154" spans="1:24" x14ac:dyDescent="0.25">
      <c r="A154" s="81" t="s">
        <v>776</v>
      </c>
      <c r="B154" s="81" t="str">
        <f>VLOOKUP(A154,'PAI 2025 GPS rempl2)'!$A$3:$E$505,4,0)</f>
        <v>Actividad propia</v>
      </c>
      <c r="C154" s="82" t="s">
        <v>1565</v>
      </c>
      <c r="D154" s="82" t="s">
        <v>1564</v>
      </c>
      <c r="E154" s="82" t="s">
        <v>767</v>
      </c>
      <c r="F154" s="82"/>
      <c r="G154" s="82" t="str">
        <f>VLOOKUP(A154,'PAI 2025 GPS rempl2)'!$E$4:$L$504,8,0)</f>
        <v>N/A</v>
      </c>
      <c r="H154" s="82"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rempl2)'!$A$4:$V$504,17,0)</f>
        <v>2</v>
      </c>
      <c r="J154" s="82" t="str">
        <f>VLOOKUP(A154,'PAI 2025 GPS rempl2)'!$A$4:$V$504,18,0)</f>
        <v>Númerica</v>
      </c>
      <c r="K154" s="169">
        <f>VLOOKUP(A154,'PAI 2025 GPS rempl2)'!$A$4:$V$504,20,0)</f>
        <v>45782</v>
      </c>
      <c r="L154" s="169">
        <f>VLOOKUP(A154,'PAI 2025 GPS rempl2)'!$A$4:$V$504,21,0)</f>
        <v>45800</v>
      </c>
      <c r="M154" s="82" t="str">
        <f>VLOOKUP(A154,'PAI 2025 GPS rempl2)'!$A$4:$V$504,22,0)</f>
        <v>2010-DIRECCION DE SIGNOS DISTINTIVOS;
73-GRUPO DE TRABAJO DE COMUNICACION</v>
      </c>
      <c r="N154" s="82"/>
      <c r="O154" s="82"/>
      <c r="P154" s="82"/>
      <c r="Q154" s="82"/>
      <c r="S154" s="81" t="s">
        <v>776</v>
      </c>
      <c r="T154" s="81" t="str">
        <f>VLOOKUP(A154,'PAI 2025 GPS rempl2)'!$A$3:$E$505,4,0)</f>
        <v>Actividad propia</v>
      </c>
      <c r="U154" s="82" t="s">
        <v>1565</v>
      </c>
      <c r="V154" s="31">
        <f>VLOOKUP(S154,'PAI 2025 GPS rempl2)'!$E$4:$P$504,12,0)</f>
        <v>20</v>
      </c>
      <c r="W154" s="31">
        <f>+(V154*100)/($V$151+$V$153+$V$154+$V$155+$V$169+$V$170+$V$171+$V$172+$V$173+$V$175+$V$176+$V$178+$V$179+$V$180+$V$181+$V$182+$V$184+$V$185+$V$186+$V$187+$V$188+$V$189+$V$191+$V$192+$V$193+$V$194+$V$200+$V$201+$V$337+$V$339+$V$341+$V$343+$V$344+$V$431+$V$432+$V$433+$V$434+$V$464+$V$465)</f>
        <v>1.8181818181818181</v>
      </c>
    </row>
    <row r="155" spans="1:24" x14ac:dyDescent="0.25">
      <c r="A155" s="81" t="s">
        <v>779</v>
      </c>
      <c r="B155" s="81" t="str">
        <f>VLOOKUP(A155,'PAI 2025 GPS rempl2)'!$A$3:$E$505,4,0)</f>
        <v>Actividad propia</v>
      </c>
      <c r="C155" s="82" t="s">
        <v>1565</v>
      </c>
      <c r="D155" s="82" t="s">
        <v>1564</v>
      </c>
      <c r="E155" s="82" t="s">
        <v>767</v>
      </c>
      <c r="F155" s="82"/>
      <c r="G155" s="82" t="str">
        <f>VLOOKUP(A155,'PAI 2025 GPS rempl2)'!$E$4:$L$504,8,0)</f>
        <v>N/A</v>
      </c>
      <c r="H155" s="82" t="str">
        <f>VLOOKUP(A155,'PAI 2025 GPS rempl2)'!$A$4:$V$504,15,0)</f>
        <v>Desarrollar los micrositios y publicar la información de signos declarados como notorios y de las denominaciones de origen protegidas de productos colombianos. (Captura de pantalla de la publicación)</v>
      </c>
      <c r="I155" s="82">
        <f>VLOOKUP(A155,'PAI 2025 GPS rempl2)'!$A$4:$V$504,17,0)</f>
        <v>2</v>
      </c>
      <c r="J155" s="82" t="str">
        <f>VLOOKUP(A155,'PAI 2025 GPS rempl2)'!$A$4:$V$504,18,0)</f>
        <v>Númerica</v>
      </c>
      <c r="K155" s="169">
        <f>VLOOKUP(A155,'PAI 2025 GPS rempl2)'!$A$4:$V$504,20,0)</f>
        <v>45803</v>
      </c>
      <c r="L155" s="169">
        <f>VLOOKUP(A155,'PAI 2025 GPS rempl2)'!$A$4:$V$504,21,0)</f>
        <v>45884</v>
      </c>
      <c r="M155" s="82" t="str">
        <f>VLOOKUP(A155,'PAI 2025 GPS rempl2)'!$A$4:$V$504,22,0)</f>
        <v>20-OFICINA DE TECNOLOGÍA E INFORMÁTICA;
2010-DIRECCION DE SIGNOS DISTINTIVOS</v>
      </c>
      <c r="N155" s="82"/>
      <c r="O155" s="82"/>
      <c r="P155" s="82"/>
      <c r="Q155" s="82"/>
      <c r="S155" s="81" t="s">
        <v>779</v>
      </c>
      <c r="T155" s="81" t="str">
        <f>VLOOKUP(A155,'PAI 2025 GPS rempl2)'!$A$3:$E$505,4,0)</f>
        <v>Actividad propia</v>
      </c>
      <c r="U155" s="82" t="s">
        <v>1565</v>
      </c>
      <c r="V155" s="31">
        <f>VLOOKUP(S155,'PAI 2025 GPS rempl2)'!$E$4:$P$504,12,0)</f>
        <v>30</v>
      </c>
      <c r="W155" s="31">
        <f>+(V155*100)/($V$151+$V$153+$V$154+$V$155+$V$169+$V$170+$V$171+$V$172+$V$173+$V$175+$V$176+$V$178+$V$179+$V$180+$V$181+$V$182+$V$184+$V$185+$V$186+$V$187+$V$188+$V$189+$V$191+$V$192+$V$193+$V$194+$V$200+$V$201+$V$337+$V$339+$V$341+$V$343+$V$344+$V$431+$V$432+$V$433+$V$434+$V$464+$V$465)</f>
        <v>2.7272727272727271</v>
      </c>
    </row>
    <row r="156" spans="1:24" x14ac:dyDescent="0.25">
      <c r="A156" s="81" t="s">
        <v>783</v>
      </c>
      <c r="B156" s="81" t="str">
        <f>VLOOKUP(A156,'PAI 2025 GPS rempl2)'!$A$3:$E$505,4,0)</f>
        <v>Producto</v>
      </c>
      <c r="C156" s="82" t="s">
        <v>1555</v>
      </c>
      <c r="D156" s="82" t="s">
        <v>1566</v>
      </c>
      <c r="E156" s="82" t="s">
        <v>1474</v>
      </c>
      <c r="F156" s="82" t="s">
        <v>12</v>
      </c>
      <c r="G156" s="82" t="str">
        <f>VLOOKUP(A156,'PAI 2025 GPS rempl2)'!$E$4:$L$504,8,0)</f>
        <v>N/A</v>
      </c>
      <c r="H156" s="82" t="str">
        <f>VLOOKUP(A156,'PAI 2025 GPS rempl2)'!$A$4:$V$504,15,0)</f>
        <v>Estrategia de divulgación de la herramienta “Buscador de Conceptos”, para promover la consulta por parte de los Grupos de Interés, ejecutada. (capturas de pantalla de la publicación de la campaña/único entregable)</v>
      </c>
      <c r="I156" s="82">
        <f>VLOOKUP(A156,'PAI 2025 GPS rempl2)'!$A$4:$V$504,17,0)</f>
        <v>1</v>
      </c>
      <c r="J156" s="82" t="str">
        <f>VLOOKUP(A156,'PAI 2025 GPS rempl2)'!$A$4:$V$504,18,0)</f>
        <v>Númerica</v>
      </c>
      <c r="K156" s="169">
        <f>VLOOKUP(A156,'PAI 2025 GPS rempl2)'!$A$4:$V$504,20,0)</f>
        <v>45684</v>
      </c>
      <c r="L156" s="169">
        <f>VLOOKUP(A156,'PAI 2025 GPS rempl2)'!$A$4:$V$504,21,0)</f>
        <v>46001</v>
      </c>
      <c r="M156" s="82" t="str">
        <f>VLOOKUP(A156,'PAI 2025 GPS rempl2)'!$A$4:$V$504,22,0)</f>
        <v>73-GRUPO DE TRABAJO DE COMUNICACION;
13-GRUPO DE TRABAJO DE CONCEPTOS Y APOYO LEGAL</v>
      </c>
      <c r="N156" s="82" t="s">
        <v>1427</v>
      </c>
      <c r="O156" s="82" t="s">
        <v>1428</v>
      </c>
      <c r="P156" s="82">
        <v>0</v>
      </c>
      <c r="Q156" s="82" t="s">
        <v>1525</v>
      </c>
      <c r="S156" s="81" t="s">
        <v>783</v>
      </c>
      <c r="T156" s="81" t="str">
        <f>VLOOKUP(A156,'PAI 2025 GPS rempl2)'!$A$3:$E$505,4,0)</f>
        <v>Producto</v>
      </c>
      <c r="U156" s="82" t="s">
        <v>1555</v>
      </c>
      <c r="V156" s="31">
        <f>VLOOKUP(S156,'PAI 2025 GPS rempl2)'!$E$4:$P$504,12,0)</f>
        <v>100</v>
      </c>
      <c r="W156" s="146">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81" t="s">
        <v>786</v>
      </c>
      <c r="B157" s="81" t="str">
        <f>VLOOKUP(A157,'PAI 2025 GPS rempl2)'!$A$3:$E$505,4,0)</f>
        <v>Actividad propia</v>
      </c>
      <c r="C157" s="82" t="s">
        <v>1555</v>
      </c>
      <c r="D157" s="82" t="s">
        <v>1566</v>
      </c>
      <c r="E157" s="82" t="s">
        <v>1474</v>
      </c>
      <c r="F157" s="82"/>
      <c r="G157" s="82" t="str">
        <f>VLOOKUP(A157,'PAI 2025 GPS rempl2)'!$E$4:$L$504,8,0)</f>
        <v>N/A</v>
      </c>
      <c r="H157" s="82" t="str">
        <f>VLOOKUP(A157,'PAI 2025 GPS rempl2)'!$A$4:$V$504,15,0)</f>
        <v>Elaborar y remitir al Grupo de Comunicaciones el Brief con la propuesta de la estrategia de divulgación del "Buscador de Conceptos" (Correo electrónico con Brief diligenciado / único entregable)</v>
      </c>
      <c r="I157" s="82">
        <f>VLOOKUP(A157,'PAI 2025 GPS rempl2)'!$A$4:$V$504,17,0)</f>
        <v>1</v>
      </c>
      <c r="J157" s="82" t="str">
        <f>VLOOKUP(A157,'PAI 2025 GPS rempl2)'!$A$4:$V$504,18,0)</f>
        <v>Númerica</v>
      </c>
      <c r="K157" s="169">
        <f>VLOOKUP(A157,'PAI 2025 GPS rempl2)'!$A$4:$V$504,20,0)</f>
        <v>45684</v>
      </c>
      <c r="L157" s="169">
        <f>VLOOKUP(A157,'PAI 2025 GPS rempl2)'!$A$4:$V$504,21,0)</f>
        <v>45716</v>
      </c>
      <c r="M157" s="82" t="str">
        <f>VLOOKUP(A157,'PAI 2025 GPS rempl2)'!$A$4:$V$504,22,0)</f>
        <v>13-GRUPO DE TRABAJO DE CONCEPTOS Y APOYO LEGAL</v>
      </c>
      <c r="N157" s="82"/>
      <c r="O157" s="82"/>
      <c r="P157" s="82"/>
      <c r="Q157" s="82"/>
      <c r="S157" s="81" t="s">
        <v>786</v>
      </c>
      <c r="T157" s="81" t="str">
        <f>VLOOKUP(A157,'PAI 2025 GPS rempl2)'!$A$3:$E$505,4,0)</f>
        <v>Actividad propia</v>
      </c>
      <c r="U157" s="82" t="s">
        <v>1555</v>
      </c>
      <c r="V157" s="31">
        <f>VLOOKUP(S157,'PAI 2025 GPS rempl2)'!$E$4:$P$504,12,0)</f>
        <v>100</v>
      </c>
      <c r="W157" s="148"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8" spans="1:24" x14ac:dyDescent="0.25">
      <c r="A158" s="81" t="s">
        <v>788</v>
      </c>
      <c r="B158" s="81" t="str">
        <f>VLOOKUP(A158,'PAI 2025 GPS rempl2)'!$A$3:$E$505,4,0)</f>
        <v>Actividad sin participación</v>
      </c>
      <c r="C158" s="82" t="s">
        <v>1555</v>
      </c>
      <c r="D158" s="82" t="s">
        <v>1566</v>
      </c>
      <c r="E158" s="82" t="s">
        <v>1474</v>
      </c>
      <c r="F158" s="82"/>
      <c r="G158" s="82" t="str">
        <f>VLOOKUP(A158,'PAI 2025 GPS rempl2)'!$E$4:$L$504,8,0)</f>
        <v>N/A</v>
      </c>
      <c r="H158" s="82"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rempl2)'!$A$4:$V$504,17,0)</f>
        <v>1</v>
      </c>
      <c r="J158" s="82" t="str">
        <f>VLOOKUP(A158,'PAI 2025 GPS rempl2)'!$A$4:$V$504,18,0)</f>
        <v>Númerica</v>
      </c>
      <c r="K158" s="169">
        <f>VLOOKUP(A158,'PAI 2025 GPS rempl2)'!$A$4:$V$504,20,0)</f>
        <v>45719</v>
      </c>
      <c r="L158" s="169">
        <f>VLOOKUP(A158,'PAI 2025 GPS rempl2)'!$A$4:$V$504,21,0)</f>
        <v>45777</v>
      </c>
      <c r="M158" s="82" t="str">
        <f>VLOOKUP(A158,'PAI 2025 GPS rempl2)'!$A$4:$V$504,22,0)</f>
        <v>73-GRUPO DE TRABAJO DE COMUNICACION</v>
      </c>
      <c r="N158" s="82"/>
      <c r="O158" s="82"/>
      <c r="P158" s="82"/>
      <c r="Q158" s="82"/>
      <c r="S158" s="81" t="s">
        <v>788</v>
      </c>
      <c r="T158" s="81" t="str">
        <f>VLOOKUP(A158,'PAI 2025 GPS rempl2)'!$A$3:$E$505,4,0)</f>
        <v>Actividad sin participación</v>
      </c>
      <c r="U158" s="82" t="s">
        <v>1555</v>
      </c>
      <c r="V158" s="31">
        <f>VLOOKUP(S158,'PAI 2025 GPS rempl2)'!$E$4:$P$504,12,0)</f>
        <v>0</v>
      </c>
      <c r="W158" s="31">
        <f>+V158</f>
        <v>0</v>
      </c>
    </row>
    <row r="159" spans="1:24" x14ac:dyDescent="0.25">
      <c r="A159" s="81" t="s">
        <v>790</v>
      </c>
      <c r="B159" s="81" t="str">
        <f>VLOOKUP(A159,'PAI 2025 GPS rempl2)'!$A$3:$E$505,4,0)</f>
        <v>Actividad sin participación</v>
      </c>
      <c r="C159" s="82" t="s">
        <v>1555</v>
      </c>
      <c r="D159" s="82" t="s">
        <v>1566</v>
      </c>
      <c r="E159" s="82" t="s">
        <v>1474</v>
      </c>
      <c r="F159" s="82"/>
      <c r="G159" s="82" t="str">
        <f>VLOOKUP(A159,'PAI 2025 GPS rempl2)'!$E$4:$L$504,8,0)</f>
        <v>N/A</v>
      </c>
      <c r="H159" s="82" t="str">
        <f>VLOOKUP(A159,'PAI 2025 GPS rempl2)'!$A$4:$V$504,15,0)</f>
        <v>Ejecutar la estrategia de divulgación a través de los canales de comunicación d ela Entidad.  (capturas de pantalla de la publicación de estrategia de divulgación/único entregable)</v>
      </c>
      <c r="I159" s="82">
        <f>VLOOKUP(A159,'PAI 2025 GPS rempl2)'!$A$4:$V$504,17,0)</f>
        <v>1</v>
      </c>
      <c r="J159" s="82" t="str">
        <f>VLOOKUP(A159,'PAI 2025 GPS rempl2)'!$A$4:$V$504,18,0)</f>
        <v>Porcentual</v>
      </c>
      <c r="K159" s="169">
        <f>VLOOKUP(A159,'PAI 2025 GPS rempl2)'!$A$4:$V$504,20,0)</f>
        <v>45748</v>
      </c>
      <c r="L159" s="169">
        <f>VLOOKUP(A159,'PAI 2025 GPS rempl2)'!$A$4:$V$504,21,0)</f>
        <v>46001</v>
      </c>
      <c r="M159" s="82" t="str">
        <f>VLOOKUP(A159,'PAI 2025 GPS rempl2)'!$A$4:$V$504,22,0)</f>
        <v>73-GRUPO DE TRABAJO DE COMUNICACION</v>
      </c>
      <c r="N159" s="82"/>
      <c r="O159" s="82"/>
      <c r="P159" s="82"/>
      <c r="Q159" s="82"/>
      <c r="S159" s="81" t="s">
        <v>790</v>
      </c>
      <c r="T159" s="81" t="str">
        <f>VLOOKUP(A159,'PAI 2025 GPS rempl2)'!$A$3:$E$505,4,0)</f>
        <v>Actividad sin participación</v>
      </c>
      <c r="U159" s="82" t="s">
        <v>1555</v>
      </c>
      <c r="V159" s="31">
        <f>VLOOKUP(S159,'PAI 2025 GPS rempl2)'!$E$4:$P$504,12,0)</f>
        <v>0</v>
      </c>
      <c r="W159" s="31">
        <f>+V159</f>
        <v>0</v>
      </c>
    </row>
    <row r="160" spans="1:24" x14ac:dyDescent="0.25">
      <c r="A160" s="81" t="s">
        <v>793</v>
      </c>
      <c r="B160" s="81" t="str">
        <f>VLOOKUP(A160,'PAI 2025 GPS rempl2)'!$A$3:$E$505,4,0)</f>
        <v>Producto</v>
      </c>
      <c r="C160" s="82" t="s">
        <v>1555</v>
      </c>
      <c r="D160" s="82" t="s">
        <v>1566</v>
      </c>
      <c r="E160" s="82" t="s">
        <v>1474</v>
      </c>
      <c r="F160" s="82" t="s">
        <v>61</v>
      </c>
      <c r="G160" s="82" t="str">
        <f>VLOOKUP(A160,'PAI 2025 GPS rempl2)'!$E$4:$L$504,8,0)</f>
        <v>N/A</v>
      </c>
      <c r="H160" s="82" t="str">
        <f>VLOOKUP(A160,'PAI 2025 GPS rempl2)'!$A$4:$V$504,15,0)</f>
        <v>Proyecto(s) de acto(s) administrativo(s) a través del cual se ordenará la depuración normativa de la SIC, elaborado(s) y presentados (s) (Proyecto(s) de acto(s) de depuración elaborado(s)/único entregable)</v>
      </c>
      <c r="I160" s="82">
        <f>VLOOKUP(A160,'PAI 2025 GPS rempl2)'!$A$4:$V$504,17,0)</f>
        <v>100</v>
      </c>
      <c r="J160" s="82" t="str">
        <f>VLOOKUP(A160,'PAI 2025 GPS rempl2)'!$A$4:$V$504,18,0)</f>
        <v>Porcentual</v>
      </c>
      <c r="K160" s="169">
        <f>VLOOKUP(A160,'PAI 2025 GPS rempl2)'!$A$4:$V$504,20,0)</f>
        <v>45687</v>
      </c>
      <c r="L160" s="169">
        <f>VLOOKUP(A160,'PAI 2025 GPS rempl2)'!$A$4:$V$504,21,0)</f>
        <v>45849</v>
      </c>
      <c r="M160" s="82" t="str">
        <f>VLOOKUP(A160,'PAI 2025 GPS rempl2)'!$A$4:$V$504,22,0)</f>
        <v>12-GRUPO DE TRABAJO DE REGULACIÓN</v>
      </c>
      <c r="N160" s="82" t="s">
        <v>1769</v>
      </c>
      <c r="O160" s="82" t="s">
        <v>1426</v>
      </c>
      <c r="P160" s="82">
        <v>0</v>
      </c>
      <c r="Q160" s="82" t="s">
        <v>1525</v>
      </c>
      <c r="S160" s="81" t="s">
        <v>793</v>
      </c>
      <c r="T160" s="81" t="str">
        <f>VLOOKUP(A160,'PAI 2025 GPS rempl2)'!$A$3:$E$505,4,0)</f>
        <v>Producto</v>
      </c>
      <c r="U160" s="82" t="s">
        <v>1555</v>
      </c>
      <c r="V160" s="31">
        <f>VLOOKUP(S160,'PAI 2025 GPS rempl2)'!$E$4:$P$504,12,0)</f>
        <v>100</v>
      </c>
      <c r="W160" s="146">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81" t="s">
        <v>795</v>
      </c>
      <c r="B161" s="81" t="str">
        <f>VLOOKUP(A161,'PAI 2025 GPS rempl2)'!$A$3:$E$505,4,0)</f>
        <v>Actividad propia</v>
      </c>
      <c r="C161" s="82" t="s">
        <v>1555</v>
      </c>
      <c r="D161" s="82" t="s">
        <v>1566</v>
      </c>
      <c r="E161" s="82" t="s">
        <v>1474</v>
      </c>
      <c r="F161" s="82"/>
      <c r="G161" s="82" t="str">
        <f>VLOOKUP(A161,'PAI 2025 GPS rempl2)'!$E$4:$L$504,8,0)</f>
        <v>N/A</v>
      </c>
      <c r="H161" s="82"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rempl2)'!$A$4:$V$504,17,0)</f>
        <v>1</v>
      </c>
      <c r="J161" s="82" t="str">
        <f>VLOOKUP(A161,'PAI 2025 GPS rempl2)'!$A$4:$V$504,18,0)</f>
        <v>Númerica</v>
      </c>
      <c r="K161" s="169">
        <f>VLOOKUP(A161,'PAI 2025 GPS rempl2)'!$A$4:$V$504,20,0)</f>
        <v>45687</v>
      </c>
      <c r="L161" s="169">
        <f>VLOOKUP(A161,'PAI 2025 GPS rempl2)'!$A$4:$V$504,21,0)</f>
        <v>45716</v>
      </c>
      <c r="M161" s="82" t="str">
        <f>VLOOKUP(A161,'PAI 2025 GPS rempl2)'!$A$4:$V$504,22,0)</f>
        <v>12-GRUPO DE TRABAJO DE REGULACIÓN</v>
      </c>
      <c r="N161" s="82"/>
      <c r="O161" s="82"/>
      <c r="P161" s="82"/>
      <c r="Q161" s="82"/>
      <c r="S161" s="81" t="s">
        <v>795</v>
      </c>
      <c r="T161" s="81" t="str">
        <f>VLOOKUP(A161,'PAI 2025 GPS rempl2)'!$A$3:$E$505,4,0)</f>
        <v>Actividad propia</v>
      </c>
      <c r="U161" s="82" t="s">
        <v>1555</v>
      </c>
      <c r="V161" s="31">
        <f>VLOOKUP(S161,'PAI 2025 GPS rempl2)'!$E$4:$P$504,12,0)</f>
        <v>15</v>
      </c>
      <c r="W161" s="148"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2" spans="1:23" x14ac:dyDescent="0.25">
      <c r="A162" s="81" t="s">
        <v>797</v>
      </c>
      <c r="B162" s="81" t="str">
        <f>VLOOKUP(A162,'PAI 2025 GPS rempl2)'!$A$3:$E$505,4,0)</f>
        <v>Actividad propia</v>
      </c>
      <c r="C162" s="82" t="s">
        <v>1555</v>
      </c>
      <c r="D162" s="82" t="s">
        <v>1566</v>
      </c>
      <c r="E162" s="82" t="s">
        <v>1474</v>
      </c>
      <c r="F162" s="82"/>
      <c r="G162" s="82" t="str">
        <f>VLOOKUP(A162,'PAI 2025 GPS rempl2)'!$E$4:$L$504,8,0)</f>
        <v>N/A</v>
      </c>
      <c r="H162" s="82"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rempl2)'!$A$4:$V$504,17,0)</f>
        <v>1</v>
      </c>
      <c r="J162" s="82" t="str">
        <f>VLOOKUP(A162,'PAI 2025 GPS rempl2)'!$A$4:$V$504,18,0)</f>
        <v>Númerica</v>
      </c>
      <c r="K162" s="169">
        <f>VLOOKUP(A162,'PAI 2025 GPS rempl2)'!$A$4:$V$504,20,0)</f>
        <v>45713</v>
      </c>
      <c r="L162" s="169">
        <f>VLOOKUP(A162,'PAI 2025 GPS rempl2)'!$A$4:$V$504,21,0)</f>
        <v>45741</v>
      </c>
      <c r="M162" s="82" t="str">
        <f>VLOOKUP(A162,'PAI 2025 GPS rempl2)'!$A$4:$V$504,22,0)</f>
        <v>12-GRUPO DE TRABAJO DE REGULACIÓN</v>
      </c>
      <c r="N162" s="82"/>
      <c r="O162" s="82"/>
      <c r="P162" s="82"/>
      <c r="Q162" s="82"/>
      <c r="S162" s="81" t="s">
        <v>797</v>
      </c>
      <c r="T162" s="81" t="str">
        <f>VLOOKUP(A162,'PAI 2025 GPS rempl2)'!$A$3:$E$505,4,0)</f>
        <v>Actividad propia</v>
      </c>
      <c r="U162" s="82" t="s">
        <v>1555</v>
      </c>
      <c r="V162" s="31">
        <f>VLOOKUP(S162,'PAI 2025 GPS rempl2)'!$E$4:$P$504,12,0)</f>
        <v>10</v>
      </c>
      <c r="W162" s="148"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3" spans="1:23" x14ac:dyDescent="0.25">
      <c r="A163" s="81" t="s">
        <v>799</v>
      </c>
      <c r="B163" s="81" t="str">
        <f>VLOOKUP(A163,'PAI 2025 GPS rempl2)'!$A$3:$E$505,4,0)</f>
        <v>Actividad propia</v>
      </c>
      <c r="C163" s="82" t="s">
        <v>1555</v>
      </c>
      <c r="D163" s="82" t="s">
        <v>1566</v>
      </c>
      <c r="E163" s="82" t="s">
        <v>1474</v>
      </c>
      <c r="F163" s="82"/>
      <c r="G163" s="82" t="str">
        <f>VLOOKUP(A163,'PAI 2025 GPS rempl2)'!$E$4:$L$504,8,0)</f>
        <v>N/A</v>
      </c>
      <c r="H163" s="82"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rempl2)'!$A$4:$V$504,17,0)</f>
        <v>1</v>
      </c>
      <c r="J163" s="82" t="str">
        <f>VLOOKUP(A163,'PAI 2025 GPS rempl2)'!$A$4:$V$504,18,0)</f>
        <v>Númerica</v>
      </c>
      <c r="K163" s="169">
        <f>VLOOKUP(A163,'PAI 2025 GPS rempl2)'!$A$4:$V$504,20,0)</f>
        <v>45713</v>
      </c>
      <c r="L163" s="169">
        <f>VLOOKUP(A163,'PAI 2025 GPS rempl2)'!$A$4:$V$504,21,0)</f>
        <v>45741</v>
      </c>
      <c r="M163" s="82" t="str">
        <f>VLOOKUP(A163,'PAI 2025 GPS rempl2)'!$A$4:$V$504,22,0)</f>
        <v>12-GRUPO DE TRABAJO DE REGULACIÓN</v>
      </c>
      <c r="N163" s="82"/>
      <c r="O163" s="82"/>
      <c r="P163" s="82"/>
      <c r="Q163" s="82"/>
      <c r="S163" s="81" t="s">
        <v>799</v>
      </c>
      <c r="T163" s="81" t="str">
        <f>VLOOKUP(A163,'PAI 2025 GPS rempl2)'!$A$3:$E$505,4,0)</f>
        <v>Actividad propia</v>
      </c>
      <c r="U163" s="82" t="s">
        <v>1555</v>
      </c>
      <c r="V163" s="31">
        <f>VLOOKUP(S163,'PAI 2025 GPS rempl2)'!$E$4:$P$504,12,0)</f>
        <v>10</v>
      </c>
      <c r="W163" s="148"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4" spans="1:23" x14ac:dyDescent="0.25">
      <c r="A164" s="81" t="s">
        <v>801</v>
      </c>
      <c r="B164" s="81" t="str">
        <f>VLOOKUP(A164,'PAI 2025 GPS rempl2)'!$A$3:$E$505,4,0)</f>
        <v>Actividad propia</v>
      </c>
      <c r="C164" s="82" t="s">
        <v>1555</v>
      </c>
      <c r="D164" s="82" t="s">
        <v>1566</v>
      </c>
      <c r="E164" s="82" t="s">
        <v>1474</v>
      </c>
      <c r="F164" s="82"/>
      <c r="G164" s="82" t="str">
        <f>VLOOKUP(A164,'PAI 2025 GPS rempl2)'!$E$4:$L$504,8,0)</f>
        <v>N/A</v>
      </c>
      <c r="H164" s="82"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2">
        <f>VLOOKUP(A164,'PAI 2025 GPS rempl2)'!$A$4:$V$504,17,0)</f>
        <v>1</v>
      </c>
      <c r="J164" s="82" t="str">
        <f>VLOOKUP(A164,'PAI 2025 GPS rempl2)'!$A$4:$V$504,18,0)</f>
        <v>Númerica</v>
      </c>
      <c r="K164" s="169">
        <f>VLOOKUP(A164,'PAI 2025 GPS rempl2)'!$A$4:$V$504,20,0)</f>
        <v>45742</v>
      </c>
      <c r="L164" s="169">
        <f>VLOOKUP(A164,'PAI 2025 GPS rempl2)'!$A$4:$V$504,21,0)</f>
        <v>45772</v>
      </c>
      <c r="M164" s="82" t="str">
        <f>VLOOKUP(A164,'PAI 2025 GPS rempl2)'!$A$4:$V$504,22,0)</f>
        <v>12-GRUPO DE TRABAJO DE REGULACIÓN</v>
      </c>
      <c r="N164" s="82"/>
      <c r="O164" s="82"/>
      <c r="P164" s="82"/>
      <c r="Q164" s="82"/>
      <c r="S164" s="81" t="s">
        <v>801</v>
      </c>
      <c r="T164" s="81" t="str">
        <f>VLOOKUP(A164,'PAI 2025 GPS rempl2)'!$A$3:$E$505,4,0)</f>
        <v>Actividad propia</v>
      </c>
      <c r="U164" s="82" t="s">
        <v>1555</v>
      </c>
      <c r="V164" s="31">
        <f>VLOOKUP(S164,'PAI 2025 GPS rempl2)'!$E$4:$P$504,12,0)</f>
        <v>20</v>
      </c>
      <c r="W164" s="148"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5" spans="1:23" x14ac:dyDescent="0.25">
      <c r="A165" s="81" t="s">
        <v>803</v>
      </c>
      <c r="B165" s="81" t="str">
        <f>VLOOKUP(A165,'PAI 2025 GPS rempl2)'!$A$3:$E$505,4,0)</f>
        <v>Actividad propia</v>
      </c>
      <c r="C165" s="82" t="s">
        <v>1555</v>
      </c>
      <c r="D165" s="82" t="s">
        <v>1566</v>
      </c>
      <c r="E165" s="82" t="s">
        <v>1474</v>
      </c>
      <c r="F165" s="82"/>
      <c r="G165" s="82" t="str">
        <f>VLOOKUP(A165,'PAI 2025 GPS rempl2)'!$E$4:$L$504,8,0)</f>
        <v>N/A</v>
      </c>
      <c r="H165" s="82" t="str">
        <f>VLOOKUP(A165,'PAI 2025 GPS rempl2)'!$A$4:$V$504,15,0)</f>
        <v>Preparar proyecto(s) de acto(s) administrativo(s) a través del cual se ordenará la depuración normativa (Proyecto de acto/ único entregable)</v>
      </c>
      <c r="I165" s="82">
        <f>VLOOKUP(A165,'PAI 2025 GPS rempl2)'!$A$4:$V$504,17,0)</f>
        <v>1</v>
      </c>
      <c r="J165" s="82" t="str">
        <f>VLOOKUP(A165,'PAI 2025 GPS rempl2)'!$A$4:$V$504,18,0)</f>
        <v>Númerica</v>
      </c>
      <c r="K165" s="169">
        <f>VLOOKUP(A165,'PAI 2025 GPS rempl2)'!$A$4:$V$504,20,0)</f>
        <v>45775</v>
      </c>
      <c r="L165" s="169">
        <f>VLOOKUP(A165,'PAI 2025 GPS rempl2)'!$A$4:$V$504,21,0)</f>
        <v>45807</v>
      </c>
      <c r="M165" s="82" t="str">
        <f>VLOOKUP(A165,'PAI 2025 GPS rempl2)'!$A$4:$V$504,22,0)</f>
        <v>12-GRUPO DE TRABAJO DE REGULACIÓN</v>
      </c>
      <c r="N165" s="82"/>
      <c r="O165" s="82"/>
      <c r="P165" s="82"/>
      <c r="Q165" s="82"/>
      <c r="S165" s="81" t="s">
        <v>803</v>
      </c>
      <c r="T165" s="81" t="str">
        <f>VLOOKUP(A165,'PAI 2025 GPS rempl2)'!$A$3:$E$505,4,0)</f>
        <v>Actividad propia</v>
      </c>
      <c r="U165" s="82" t="s">
        <v>1555</v>
      </c>
      <c r="V165" s="31">
        <f>VLOOKUP(S165,'PAI 2025 GPS rempl2)'!$E$4:$P$504,12,0)</f>
        <v>15</v>
      </c>
      <c r="W165" s="148"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6" spans="1:23" x14ac:dyDescent="0.25">
      <c r="A166" s="81" t="s">
        <v>805</v>
      </c>
      <c r="B166" s="81" t="str">
        <f>VLOOKUP(A166,'PAI 2025 GPS rempl2)'!$A$3:$E$505,4,0)</f>
        <v>Actividad propia</v>
      </c>
      <c r="C166" s="82" t="s">
        <v>1555</v>
      </c>
      <c r="D166" s="82" t="s">
        <v>1566</v>
      </c>
      <c r="E166" s="82" t="s">
        <v>1474</v>
      </c>
      <c r="F166" s="82"/>
      <c r="G166" s="82" t="str">
        <f>VLOOKUP(A166,'PAI 2025 GPS rempl2)'!$E$4:$L$504,8,0)</f>
        <v>N/A</v>
      </c>
      <c r="H166" s="82" t="str">
        <f>VLOOKUP(A166,'PAI 2025 GPS rempl2)'!$A$4:$V$504,15,0)</f>
        <v>Adelantar consulta pública  de proyecto(s) de acto(s) administrativo(s) a través del cual se ordenará la depuración normativa (Soporte de publicación en la página web de la Entidad / único entregable)</v>
      </c>
      <c r="I166" s="82">
        <f>VLOOKUP(A166,'PAI 2025 GPS rempl2)'!$A$4:$V$504,17,0)</f>
        <v>1</v>
      </c>
      <c r="J166" s="82" t="str">
        <f>VLOOKUP(A166,'PAI 2025 GPS rempl2)'!$A$4:$V$504,18,0)</f>
        <v>Númerica</v>
      </c>
      <c r="K166" s="169">
        <f>VLOOKUP(A166,'PAI 2025 GPS rempl2)'!$A$4:$V$504,20,0)</f>
        <v>45811</v>
      </c>
      <c r="L166" s="169">
        <f>VLOOKUP(A166,'PAI 2025 GPS rempl2)'!$A$4:$V$504,21,0)</f>
        <v>45828</v>
      </c>
      <c r="M166" s="82" t="str">
        <f>VLOOKUP(A166,'PAI 2025 GPS rempl2)'!$A$4:$V$504,22,0)</f>
        <v>12-GRUPO DE TRABAJO DE REGULACIÓN</v>
      </c>
      <c r="N166" s="82"/>
      <c r="O166" s="82"/>
      <c r="P166" s="82"/>
      <c r="Q166" s="82"/>
      <c r="S166" s="81" t="s">
        <v>805</v>
      </c>
      <c r="T166" s="81" t="str">
        <f>VLOOKUP(A166,'PAI 2025 GPS rempl2)'!$A$3:$E$505,4,0)</f>
        <v>Actividad propia</v>
      </c>
      <c r="U166" s="82" t="s">
        <v>1555</v>
      </c>
      <c r="V166" s="31">
        <f>VLOOKUP(S166,'PAI 2025 GPS rempl2)'!$E$4:$P$504,12,0)</f>
        <v>10</v>
      </c>
      <c r="W166" s="148"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7" spans="1:23" x14ac:dyDescent="0.25">
      <c r="A167" s="81" t="s">
        <v>806</v>
      </c>
      <c r="B167" s="81" t="str">
        <f>VLOOKUP(A167,'PAI 2025 GPS rempl2)'!$A$3:$E$505,4,0)</f>
        <v>Actividad propia</v>
      </c>
      <c r="C167" s="82" t="s">
        <v>1555</v>
      </c>
      <c r="D167" s="82" t="s">
        <v>1566</v>
      </c>
      <c r="E167" s="82" t="s">
        <v>1474</v>
      </c>
      <c r="F167" s="82"/>
      <c r="G167" s="82" t="str">
        <f>VLOOKUP(A167,'PAI 2025 GPS rempl2)'!$E$4:$L$504,8,0)</f>
        <v>N/A</v>
      </c>
      <c r="H167" s="82" t="str">
        <f>VLOOKUP(A167,'PAI 2025 GPS rempl2)'!$A$4:$V$504,15,0)</f>
        <v>Elaborar y presentar a la Superintendente,  la versión final del proyecto(s) de acto(s) administrativo(s) a través del cual se ordenará la depuración normativa (Proyecto de acto de depuración elaborado/único entregable)</v>
      </c>
      <c r="I167" s="82">
        <f>VLOOKUP(A167,'PAI 2025 GPS rempl2)'!$A$4:$V$504,17,0)</f>
        <v>1</v>
      </c>
      <c r="J167" s="82" t="str">
        <f>VLOOKUP(A167,'PAI 2025 GPS rempl2)'!$A$4:$V$504,18,0)</f>
        <v>Númerica</v>
      </c>
      <c r="K167" s="169">
        <f>VLOOKUP(A167,'PAI 2025 GPS rempl2)'!$A$4:$V$504,20,0)</f>
        <v>45832</v>
      </c>
      <c r="L167" s="169">
        <f>VLOOKUP(A167,'PAI 2025 GPS rempl2)'!$A$4:$V$504,21,0)</f>
        <v>45849</v>
      </c>
      <c r="M167" s="82" t="str">
        <f>VLOOKUP(A167,'PAI 2025 GPS rempl2)'!$A$4:$V$504,22,0)</f>
        <v>12-GRUPO DE TRABAJO DE REGULACIÓN</v>
      </c>
      <c r="N167" s="82"/>
      <c r="O167" s="82"/>
      <c r="P167" s="82"/>
      <c r="Q167" s="82"/>
      <c r="S167" s="81" t="s">
        <v>806</v>
      </c>
      <c r="T167" s="81" t="str">
        <f>VLOOKUP(A167,'PAI 2025 GPS rempl2)'!$A$3:$E$505,4,0)</f>
        <v>Actividad propia</v>
      </c>
      <c r="U167" s="82" t="s">
        <v>1555</v>
      </c>
      <c r="V167" s="31">
        <f>VLOOKUP(S167,'PAI 2025 GPS rempl2)'!$E$4:$P$504,12,0)</f>
        <v>20</v>
      </c>
      <c r="W167" s="148"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8" spans="1:23" x14ac:dyDescent="0.25">
      <c r="A168" s="81" t="s">
        <v>809</v>
      </c>
      <c r="B168" s="81" t="str">
        <f>VLOOKUP(A168,'PAI 2025 GPS rempl2)'!$A$3:$E$505,4,0)</f>
        <v>Producto</v>
      </c>
      <c r="C168" s="82" t="s">
        <v>1565</v>
      </c>
      <c r="D168" s="82" t="s">
        <v>1564</v>
      </c>
      <c r="E168" s="82" t="s">
        <v>767</v>
      </c>
      <c r="F168" s="82" t="s">
        <v>12</v>
      </c>
      <c r="G168" s="82" t="str">
        <f>VLOOKUP(A168,'PAI 2025 GPS rempl2)'!$E$4:$L$504,8,0)</f>
        <v>C-3599-0200-0008-53105b</v>
      </c>
      <c r="H168" s="82" t="str">
        <f>VLOOKUP(A168,'PAI 2025 GPS rempl2)'!$A$4:$V$504,15,0)</f>
        <v>Estudios Económicos Sectoriales, elaborados y entregados al área solicitante (Estudios Económicos)</v>
      </c>
      <c r="I168" s="82">
        <f>VLOOKUP(A168,'PAI 2025 GPS rempl2)'!$A$4:$V$504,17,0)</f>
        <v>2</v>
      </c>
      <c r="J168" s="82" t="str">
        <f>VLOOKUP(A168,'PAI 2025 GPS rempl2)'!$A$4:$V$504,18,0)</f>
        <v>Númerica</v>
      </c>
      <c r="K168" s="169">
        <f>VLOOKUP(A168,'PAI 2025 GPS rempl2)'!$A$4:$V$504,20,0)</f>
        <v>45672</v>
      </c>
      <c r="L168" s="169">
        <f>VLOOKUP(A168,'PAI 2025 GPS rempl2)'!$A$4:$V$504,21,0)</f>
        <v>46006</v>
      </c>
      <c r="M168" s="82" t="str">
        <f>VLOOKUP(A168,'PAI 2025 GPS rempl2)'!$A$4:$V$504,22,0)</f>
        <v>37-GRUPO DE TRABAJO DE ESTUDIOS ECONÓMICOS</v>
      </c>
      <c r="N168" s="82" t="s">
        <v>1427</v>
      </c>
      <c r="O168" s="82" t="s">
        <v>1428</v>
      </c>
      <c r="P168" s="82">
        <v>0</v>
      </c>
      <c r="Q168" s="82" t="s">
        <v>1525</v>
      </c>
      <c r="S168" s="81" t="s">
        <v>809</v>
      </c>
      <c r="T168" s="81" t="str">
        <f>VLOOKUP(A168,'PAI 2025 GPS rempl2)'!$A$3:$E$505,4,0)</f>
        <v>Producto</v>
      </c>
      <c r="U168" s="82" t="s">
        <v>1565</v>
      </c>
      <c r="V168" s="31">
        <f>VLOOKUP(S168,'PAI 2025 GPS rempl2)'!$E$4:$P$504,12,0)</f>
        <v>50</v>
      </c>
      <c r="W168" s="31">
        <f>+(V168*100)/($V$150+$V$168+$V$174+$V$177+$V$183+$V$190+$V$199+$V$336+$V$342+$V$430+$V$463)</f>
        <v>26.315789473684209</v>
      </c>
    </row>
    <row r="169" spans="1:23" x14ac:dyDescent="0.25">
      <c r="A169" s="81" t="s">
        <v>811</v>
      </c>
      <c r="B169" s="81" t="str">
        <f>VLOOKUP(A169,'PAI 2025 GPS rempl2)'!$A$3:$E$505,4,0)</f>
        <v>Actividad propia</v>
      </c>
      <c r="C169" s="82" t="s">
        <v>1565</v>
      </c>
      <c r="D169" s="82" t="s">
        <v>1564</v>
      </c>
      <c r="E169" s="82" t="s">
        <v>767</v>
      </c>
      <c r="F169" s="82"/>
      <c r="G169" s="82" t="str">
        <f>VLOOKUP(A169,'PAI 2025 GPS rempl2)'!$E$4:$L$504,8,0)</f>
        <v>N/A</v>
      </c>
      <c r="H169" s="82" t="str">
        <f>VLOOKUP(A169,'PAI 2025 GPS rempl2)'!$A$4:$V$504,15,0)</f>
        <v>Elaborar ficha técnica (Ficha técnica)</v>
      </c>
      <c r="I169" s="82">
        <f>VLOOKUP(A169,'PAI 2025 GPS rempl2)'!$A$4:$V$504,17,0)</f>
        <v>1</v>
      </c>
      <c r="J169" s="82" t="str">
        <f>VLOOKUP(A169,'PAI 2025 GPS rempl2)'!$A$4:$V$504,18,0)</f>
        <v>Númerica</v>
      </c>
      <c r="K169" s="169">
        <f>VLOOKUP(A169,'PAI 2025 GPS rempl2)'!$A$4:$V$504,20,0)</f>
        <v>45672</v>
      </c>
      <c r="L169" s="169">
        <f>VLOOKUP(A169,'PAI 2025 GPS rempl2)'!$A$4:$V$504,21,0)</f>
        <v>45762</v>
      </c>
      <c r="M169" s="82" t="str">
        <f>VLOOKUP(A169,'PAI 2025 GPS rempl2)'!$A$4:$V$504,22,0)</f>
        <v>37-GRUPO DE TRABAJO DE ESTUDIOS ECONÓMICOS</v>
      </c>
      <c r="N169" s="82"/>
      <c r="O169" s="82"/>
      <c r="P169" s="82"/>
      <c r="Q169" s="82"/>
      <c r="S169" s="81" t="s">
        <v>811</v>
      </c>
      <c r="T169" s="81" t="str">
        <f>VLOOKUP(A169,'PAI 2025 GPS rempl2)'!$A$3:$E$505,4,0)</f>
        <v>Actividad propia</v>
      </c>
      <c r="U169" s="82" t="s">
        <v>1565</v>
      </c>
      <c r="V169" s="31">
        <f>VLOOKUP(S169,'PAI 2025 GPS rempl2)'!$E$4:$P$504,12,0)</f>
        <v>10</v>
      </c>
      <c r="W169" s="31">
        <f>+(V169*100)/($V$151+$V$153+$V$154+$V$155+$V$169+$V$170+$V$171+$V$172+$V$173+$V$175+$V$176+$V$178+$V$179+$V$180+$V$181+$V$182+$V$184+$V$185+$V$186+$V$187+$V$188+$V$189+$V$191+$V$192+$V$193+$V$194+$V$200+$V$201+$V$337+$V$339+$V$341+$V$343+$V$344+$V$431+$V$432+$V$433+$V$434+$V$464+$V$465)</f>
        <v>0.90909090909090906</v>
      </c>
    </row>
    <row r="170" spans="1:23" x14ac:dyDescent="0.25">
      <c r="A170" s="81" t="s">
        <v>813</v>
      </c>
      <c r="B170" s="81" t="str">
        <f>VLOOKUP(A170,'PAI 2025 GPS rempl2)'!$A$3:$E$505,4,0)</f>
        <v>Actividad propia</v>
      </c>
      <c r="C170" s="82" t="s">
        <v>1565</v>
      </c>
      <c r="D170" s="82" t="s">
        <v>1564</v>
      </c>
      <c r="E170" s="82" t="s">
        <v>767</v>
      </c>
      <c r="F170" s="82"/>
      <c r="G170" s="82" t="str">
        <f>VLOOKUP(A170,'PAI 2025 GPS rempl2)'!$E$4:$L$504,8,0)</f>
        <v>N/A</v>
      </c>
      <c r="H170" s="82" t="str">
        <f>VLOOKUP(A170,'PAI 2025 GPS rempl2)'!$A$4:$V$504,15,0)</f>
        <v>Recopilar datos y construir base de datos (Base de datos)</v>
      </c>
      <c r="I170" s="82">
        <f>VLOOKUP(A170,'PAI 2025 GPS rempl2)'!$A$4:$V$504,17,0)</f>
        <v>1</v>
      </c>
      <c r="J170" s="82" t="str">
        <f>VLOOKUP(A170,'PAI 2025 GPS rempl2)'!$A$4:$V$504,18,0)</f>
        <v>Númerica</v>
      </c>
      <c r="K170" s="169">
        <f>VLOOKUP(A170,'PAI 2025 GPS rempl2)'!$A$4:$V$504,20,0)</f>
        <v>45689</v>
      </c>
      <c r="L170" s="169">
        <f>VLOOKUP(A170,'PAI 2025 GPS rempl2)'!$A$4:$V$504,21,0)</f>
        <v>45915</v>
      </c>
      <c r="M170" s="82" t="str">
        <f>VLOOKUP(A170,'PAI 2025 GPS rempl2)'!$A$4:$V$504,22,0)</f>
        <v>37-GRUPO DE TRABAJO DE ESTUDIOS ECONÓMICOS</v>
      </c>
      <c r="N170" s="82"/>
      <c r="O170" s="82"/>
      <c r="P170" s="82"/>
      <c r="Q170" s="82"/>
      <c r="S170" s="81" t="s">
        <v>813</v>
      </c>
      <c r="T170" s="81" t="str">
        <f>VLOOKUP(A170,'PAI 2025 GPS rempl2)'!$A$3:$E$505,4,0)</f>
        <v>Actividad propia</v>
      </c>
      <c r="U170" s="82" t="s">
        <v>1565</v>
      </c>
      <c r="V170" s="31">
        <f>VLOOKUP(S170,'PAI 2025 GPS rempl2)'!$E$4:$P$504,12,0)</f>
        <v>30</v>
      </c>
      <c r="W170" s="31">
        <f>+(V170*100)/($V$151+$V$153+$V$154+$V$155+$V$169+$V$170+$V$171+$V$172+$V$173+$V$175+$V$176+$V$178+$V$179+$V$180+$V$181+$V$182+$V$184+$V$185+$V$186+$V$187+$V$188+$V$189+$V$191+$V$192+$V$193+$V$194+$V$200+$V$201+$V$337+$V$339+$V$341+$V$343+$V$344+$V$431+$V$432+$V$433+$V$434+$V$464+$V$465)</f>
        <v>2.7272727272727271</v>
      </c>
    </row>
    <row r="171" spans="1:23" x14ac:dyDescent="0.25">
      <c r="A171" s="81" t="s">
        <v>815</v>
      </c>
      <c r="B171" s="81" t="str">
        <f>VLOOKUP(A171,'PAI 2025 GPS rempl2)'!$A$3:$E$505,4,0)</f>
        <v>Actividad propia</v>
      </c>
      <c r="C171" s="82" t="s">
        <v>1565</v>
      </c>
      <c r="D171" s="82" t="s">
        <v>1564</v>
      </c>
      <c r="E171" s="82" t="s">
        <v>767</v>
      </c>
      <c r="F171" s="82"/>
      <c r="G171" s="82" t="str">
        <f>VLOOKUP(A171,'PAI 2025 GPS rempl2)'!$E$4:$L$504,8,0)</f>
        <v>N/A</v>
      </c>
      <c r="H171" s="82" t="str">
        <f>VLOOKUP(A171,'PAI 2025 GPS rempl2)'!$A$4:$V$504,15,0)</f>
        <v>Construir el marco teórico  (Documento marco teórico)</v>
      </c>
      <c r="I171" s="82">
        <f>VLOOKUP(A171,'PAI 2025 GPS rempl2)'!$A$4:$V$504,17,0)</f>
        <v>1</v>
      </c>
      <c r="J171" s="82" t="str">
        <f>VLOOKUP(A171,'PAI 2025 GPS rempl2)'!$A$4:$V$504,18,0)</f>
        <v>Númerica</v>
      </c>
      <c r="K171" s="169">
        <f>VLOOKUP(A171,'PAI 2025 GPS rempl2)'!$A$4:$V$504,20,0)</f>
        <v>45689</v>
      </c>
      <c r="L171" s="169">
        <f>VLOOKUP(A171,'PAI 2025 GPS rempl2)'!$A$4:$V$504,21,0)</f>
        <v>45915</v>
      </c>
      <c r="M171" s="82" t="str">
        <f>VLOOKUP(A171,'PAI 2025 GPS rempl2)'!$A$4:$V$504,22,0)</f>
        <v>37-GRUPO DE TRABAJO DE ESTUDIOS ECONÓMICOS</v>
      </c>
      <c r="N171" s="82"/>
      <c r="O171" s="82"/>
      <c r="P171" s="82"/>
      <c r="Q171" s="82"/>
      <c r="S171" s="81" t="s">
        <v>815</v>
      </c>
      <c r="T171" s="81" t="str">
        <f>VLOOKUP(A171,'PAI 2025 GPS rempl2)'!$A$3:$E$505,4,0)</f>
        <v>Actividad propia</v>
      </c>
      <c r="U171" s="82" t="s">
        <v>1565</v>
      </c>
      <c r="V171" s="31">
        <f>VLOOKUP(S171,'PAI 2025 GPS rempl2)'!$E$4:$P$504,12,0)</f>
        <v>20</v>
      </c>
      <c r="W171" s="31">
        <f>+(V171*100)/($V$151+$V$153+$V$154+$V$155+$V$169+$V$170+$V$171+$V$172+$V$173+$V$175+$V$176+$V$178+$V$179+$V$180+$V$181+$V$182+$V$184+$V$185+$V$186+$V$187+$V$188+$V$189+$V$191+$V$192+$V$193+$V$194+$V$200+$V$201+$V$337+$V$339+$V$341+$V$343+$V$344+$V$431+$V$432+$V$433+$V$434+$V$464+$V$465)</f>
        <v>1.8181818181818181</v>
      </c>
    </row>
    <row r="172" spans="1:23" x14ac:dyDescent="0.25">
      <c r="A172" s="81" t="s">
        <v>817</v>
      </c>
      <c r="B172" s="81" t="str">
        <f>VLOOKUP(A172,'PAI 2025 GPS rempl2)'!$A$3:$E$505,4,0)</f>
        <v>Actividad propia</v>
      </c>
      <c r="C172" s="82" t="s">
        <v>1565</v>
      </c>
      <c r="D172" s="82" t="s">
        <v>1564</v>
      </c>
      <c r="E172" s="82" t="s">
        <v>767</v>
      </c>
      <c r="F172" s="82"/>
      <c r="G172" s="82" t="str">
        <f>VLOOKUP(A172,'PAI 2025 GPS rempl2)'!$E$4:$L$504,8,0)</f>
        <v>N/A</v>
      </c>
      <c r="H172" s="82" t="str">
        <f>VLOOKUP(A172,'PAI 2025 GPS rempl2)'!$A$4:$V$504,15,0)</f>
        <v>Desarrollar análisis estadístico y económico (Dcumento de análisis estadístico y económico)</v>
      </c>
      <c r="I172" s="82">
        <f>VLOOKUP(A172,'PAI 2025 GPS rempl2)'!$A$4:$V$504,17,0)</f>
        <v>1</v>
      </c>
      <c r="J172" s="82" t="str">
        <f>VLOOKUP(A172,'PAI 2025 GPS rempl2)'!$A$4:$V$504,18,0)</f>
        <v>Númerica</v>
      </c>
      <c r="K172" s="169">
        <f>VLOOKUP(A172,'PAI 2025 GPS rempl2)'!$A$4:$V$504,20,0)</f>
        <v>45717</v>
      </c>
      <c r="L172" s="169">
        <f>VLOOKUP(A172,'PAI 2025 GPS rempl2)'!$A$4:$V$504,21,0)</f>
        <v>45976</v>
      </c>
      <c r="M172" s="82" t="str">
        <f>VLOOKUP(A172,'PAI 2025 GPS rempl2)'!$A$4:$V$504,22,0)</f>
        <v>37-GRUPO DE TRABAJO DE ESTUDIOS ECONÓMICOS</v>
      </c>
      <c r="N172" s="82"/>
      <c r="O172" s="82"/>
      <c r="P172" s="82"/>
      <c r="Q172" s="82"/>
      <c r="S172" s="81" t="s">
        <v>817</v>
      </c>
      <c r="T172" s="81" t="str">
        <f>VLOOKUP(A172,'PAI 2025 GPS rempl2)'!$A$3:$E$505,4,0)</f>
        <v>Actividad propia</v>
      </c>
      <c r="U172" s="82" t="s">
        <v>1565</v>
      </c>
      <c r="V172" s="31">
        <f>VLOOKUP(S172,'PAI 2025 GPS rempl2)'!$E$4:$P$504,12,0)</f>
        <v>20</v>
      </c>
      <c r="W172" s="31">
        <f>+(V172*100)/($V$151+$V$153+$V$154+$V$155+$V$169+$V$170+$V$171+$V$172+$V$173+$V$175+$V$176+$V$178+$V$179+$V$180+$V$181+$V$182+$V$184+$V$185+$V$186+$V$187+$V$188+$V$189+$V$191+$V$192+$V$193+$V$194+$V$200+$V$201+$V$337+$V$339+$V$341+$V$343+$V$344+$V$431+$V$432+$V$433+$V$434+$V$464+$V$465)</f>
        <v>1.8181818181818181</v>
      </c>
    </row>
    <row r="173" spans="1:23" x14ac:dyDescent="0.25">
      <c r="A173" s="81" t="s">
        <v>819</v>
      </c>
      <c r="B173" s="81" t="str">
        <f>VLOOKUP(A173,'PAI 2025 GPS rempl2)'!$A$3:$E$505,4,0)</f>
        <v>Actividad propia</v>
      </c>
      <c r="C173" s="82" t="s">
        <v>1565</v>
      </c>
      <c r="D173" s="82" t="s">
        <v>1564</v>
      </c>
      <c r="E173" s="82" t="s">
        <v>767</v>
      </c>
      <c r="F173" s="82"/>
      <c r="G173" s="82" t="str">
        <f>VLOOKUP(A173,'PAI 2025 GPS rempl2)'!$E$4:$L$504,8,0)</f>
        <v>N/A</v>
      </c>
      <c r="H173" s="82" t="str">
        <f>VLOOKUP(A173,'PAI 2025 GPS rempl2)'!$A$4:$V$504,15,0)</f>
        <v>Elaborar estudio y entregar al área solicitante (Memorando/correo de entrega de documento)</v>
      </c>
      <c r="I173" s="82">
        <f>VLOOKUP(A173,'PAI 2025 GPS rempl2)'!$A$4:$V$504,17,0)</f>
        <v>1</v>
      </c>
      <c r="J173" s="82" t="str">
        <f>VLOOKUP(A173,'PAI 2025 GPS rempl2)'!$A$4:$V$504,18,0)</f>
        <v>Númerica</v>
      </c>
      <c r="K173" s="169">
        <f>VLOOKUP(A173,'PAI 2025 GPS rempl2)'!$A$4:$V$504,20,0)</f>
        <v>45748</v>
      </c>
      <c r="L173" s="169">
        <f>VLOOKUP(A173,'PAI 2025 GPS rempl2)'!$A$4:$V$504,21,0)</f>
        <v>46006</v>
      </c>
      <c r="M173" s="82" t="str">
        <f>VLOOKUP(A173,'PAI 2025 GPS rempl2)'!$A$4:$V$504,22,0)</f>
        <v>37-GRUPO DE TRABAJO DE ESTUDIOS ECONÓMICOS</v>
      </c>
      <c r="N173" s="82"/>
      <c r="O173" s="82"/>
      <c r="P173" s="82"/>
      <c r="Q173" s="82"/>
      <c r="S173" s="81" t="s">
        <v>819</v>
      </c>
      <c r="T173" s="81" t="str">
        <f>VLOOKUP(A173,'PAI 2025 GPS rempl2)'!$A$3:$E$505,4,0)</f>
        <v>Actividad propia</v>
      </c>
      <c r="U173" s="82" t="s">
        <v>1565</v>
      </c>
      <c r="V173" s="31">
        <f>VLOOKUP(S173,'PAI 2025 GPS rempl2)'!$E$4:$P$504,12,0)</f>
        <v>20</v>
      </c>
      <c r="W173" s="31">
        <f>+(V173*100)/($V$151+$V$153+$V$154+$V$155+$V$169+$V$170+$V$171+$V$172+$V$173+$V$175+$V$176+$V$178+$V$179+$V$180+$V$181+$V$182+$V$184+$V$185+$V$186+$V$187+$V$188+$V$189+$V$191+$V$192+$V$193+$V$194+$V$200+$V$201+$V$337+$V$339+$V$341+$V$343+$V$344+$V$431+$V$432+$V$433+$V$434+$V$464+$V$465)</f>
        <v>1.8181818181818181</v>
      </c>
    </row>
    <row r="174" spans="1:23" x14ac:dyDescent="0.25">
      <c r="A174" s="81" t="s">
        <v>821</v>
      </c>
      <c r="B174" s="81" t="str">
        <f>VLOOKUP(A174,'PAI 2025 GPS rempl2)'!$A$3:$E$505,4,0)</f>
        <v>Producto</v>
      </c>
      <c r="C174" s="82" t="s">
        <v>1565</v>
      </c>
      <c r="D174" s="82" t="s">
        <v>1564</v>
      </c>
      <c r="E174" s="82" t="s">
        <v>767</v>
      </c>
      <c r="F174" s="82" t="s">
        <v>12</v>
      </c>
      <c r="G174" s="82" t="str">
        <f>VLOOKUP(A174,'PAI 2025 GPS rempl2)'!$E$4:$L$504,8,0)</f>
        <v>C-3599-0200-0008-53105b</v>
      </c>
      <c r="H174" s="82" t="str">
        <f>VLOOKUP(A174,'PAI 2025 GPS rempl2)'!$A$4:$V$504,15,0)</f>
        <v>Boletines de Noticias Económicas, elaborados y divulgados (Boletines de Noticias Económicas)</v>
      </c>
      <c r="I174" s="82">
        <f>VLOOKUP(A174,'PAI 2025 GPS rempl2)'!$A$4:$V$504,17,0)</f>
        <v>11</v>
      </c>
      <c r="J174" s="82" t="str">
        <f>VLOOKUP(A174,'PAI 2025 GPS rempl2)'!$A$4:$V$504,18,0)</f>
        <v>Númerica</v>
      </c>
      <c r="K174" s="169">
        <f>VLOOKUP(A174,'PAI 2025 GPS rempl2)'!$A$4:$V$504,20,0)</f>
        <v>45672</v>
      </c>
      <c r="L174" s="169">
        <f>VLOOKUP(A174,'PAI 2025 GPS rempl2)'!$A$4:$V$504,21,0)</f>
        <v>46006</v>
      </c>
      <c r="M174" s="82" t="str">
        <f>VLOOKUP(A174,'PAI 2025 GPS rempl2)'!$A$4:$V$504,22,0)</f>
        <v>37-GRUPO DE TRABAJO DE ESTUDIOS ECONÓMICOS</v>
      </c>
      <c r="N174" s="82" t="s">
        <v>1427</v>
      </c>
      <c r="O174" s="82" t="s">
        <v>1428</v>
      </c>
      <c r="P174" s="82">
        <v>0</v>
      </c>
      <c r="Q174" s="82" t="s">
        <v>1525</v>
      </c>
      <c r="S174" s="81" t="s">
        <v>821</v>
      </c>
      <c r="T174" s="81" t="str">
        <f>VLOOKUP(A174,'PAI 2025 GPS rempl2)'!$A$3:$E$505,4,0)</f>
        <v>Producto</v>
      </c>
      <c r="U174" s="82" t="s">
        <v>1565</v>
      </c>
      <c r="V174" s="31">
        <f>VLOOKUP(S174,'PAI 2025 GPS rempl2)'!$E$4:$P$504,12,0)</f>
        <v>15</v>
      </c>
      <c r="W174" s="31">
        <f>+(V174*100)/($V$150+$V$168+$V$174+$V$177+$V$183+$V$190+$V$199+$V$336+$V$342+$V$430+$V$463)</f>
        <v>7.8947368421052628</v>
      </c>
    </row>
    <row r="175" spans="1:23" x14ac:dyDescent="0.25">
      <c r="A175" s="81" t="s">
        <v>823</v>
      </c>
      <c r="B175" s="81" t="str">
        <f>VLOOKUP(A175,'PAI 2025 GPS rempl2)'!$A$3:$E$505,4,0)</f>
        <v>Actividad propia</v>
      </c>
      <c r="C175" s="82" t="s">
        <v>1565</v>
      </c>
      <c r="D175" s="82" t="s">
        <v>1564</v>
      </c>
      <c r="E175" s="82" t="s">
        <v>767</v>
      </c>
      <c r="F175" s="82"/>
      <c r="G175" s="82" t="str">
        <f>VLOOKUP(A175,'PAI 2025 GPS rempl2)'!$E$4:$L$504,8,0)</f>
        <v>N/A</v>
      </c>
      <c r="H175" s="82" t="str">
        <f>VLOOKUP(A175,'PAI 2025 GPS rempl2)'!$A$4:$V$504,15,0)</f>
        <v>Elaborar mensualmente los boletines (Boletínes / correos electrónicos de envió)</v>
      </c>
      <c r="I175" s="82">
        <f>VLOOKUP(A175,'PAI 2025 GPS rempl2)'!$A$4:$V$504,17,0)</f>
        <v>11</v>
      </c>
      <c r="J175" s="82" t="str">
        <f>VLOOKUP(A175,'PAI 2025 GPS rempl2)'!$A$4:$V$504,18,0)</f>
        <v>Númerica</v>
      </c>
      <c r="K175" s="169">
        <f>VLOOKUP(A175,'PAI 2025 GPS rempl2)'!$A$4:$V$504,20,0)</f>
        <v>45672</v>
      </c>
      <c r="L175" s="169">
        <f>VLOOKUP(A175,'PAI 2025 GPS rempl2)'!$A$4:$V$504,21,0)</f>
        <v>46006</v>
      </c>
      <c r="M175" s="82" t="str">
        <f>VLOOKUP(A175,'PAI 2025 GPS rempl2)'!$A$4:$V$504,22,0)</f>
        <v>37-GRUPO DE TRABAJO DE ESTUDIOS ECONÓMICOS</v>
      </c>
      <c r="N175" s="82"/>
      <c r="O175" s="82"/>
      <c r="P175" s="82"/>
      <c r="Q175" s="82"/>
      <c r="S175" s="81" t="s">
        <v>823</v>
      </c>
      <c r="T175" s="81" t="str">
        <f>VLOOKUP(A175,'PAI 2025 GPS rempl2)'!$A$3:$E$505,4,0)</f>
        <v>Actividad propia</v>
      </c>
      <c r="U175" s="82" t="s">
        <v>1565</v>
      </c>
      <c r="V175" s="31">
        <f>VLOOKUP(S175,'PAI 2025 GPS rempl2)'!$E$4:$P$504,12,0)</f>
        <v>80</v>
      </c>
      <c r="W175" s="31">
        <f>+(V175*100)/($V$151+$V$153+$V$154+$V$155+$V$169+$V$170+$V$171+$V$172+$V$173+$V$175+$V$176+$V$178+$V$179+$V$180+$V$181+$V$182+$V$184+$V$185+$V$186+$V$187+$V$188+$V$189+$V$191+$V$192+$V$193+$V$194+$V$200+$V$201+$V$337+$V$339+$V$341+$V$343+$V$344+$V$431+$V$432+$V$433+$V$434+$V$464+$V$465)</f>
        <v>7.2727272727272725</v>
      </c>
    </row>
    <row r="176" spans="1:23" x14ac:dyDescent="0.25">
      <c r="A176" s="81" t="s">
        <v>825</v>
      </c>
      <c r="B176" s="81" t="str">
        <f>VLOOKUP(A176,'PAI 2025 GPS rempl2)'!$A$3:$E$505,4,0)</f>
        <v>Actividad propia</v>
      </c>
      <c r="C176" s="82" t="s">
        <v>1565</v>
      </c>
      <c r="D176" s="82" t="s">
        <v>1564</v>
      </c>
      <c r="E176" s="82" t="s">
        <v>767</v>
      </c>
      <c r="F176" s="82"/>
      <c r="G176" s="82" t="str">
        <f>VLOOKUP(A176,'PAI 2025 GPS rempl2)'!$E$4:$L$504,8,0)</f>
        <v>N/A</v>
      </c>
      <c r="H176" s="82" t="str">
        <f>VLOOKUP(A176,'PAI 2025 GPS rempl2)'!$A$4:$V$504,15,0)</f>
        <v>Divulgar los boletines (boletines diseñados)</v>
      </c>
      <c r="I176" s="82">
        <f>VLOOKUP(A176,'PAI 2025 GPS rempl2)'!$A$4:$V$504,17,0)</f>
        <v>11</v>
      </c>
      <c r="J176" s="82" t="str">
        <f>VLOOKUP(A176,'PAI 2025 GPS rempl2)'!$A$4:$V$504,18,0)</f>
        <v>Númerica</v>
      </c>
      <c r="K176" s="169">
        <f>VLOOKUP(A176,'PAI 2025 GPS rempl2)'!$A$4:$V$504,20,0)</f>
        <v>45672</v>
      </c>
      <c r="L176" s="169">
        <f>VLOOKUP(A176,'PAI 2025 GPS rempl2)'!$A$4:$V$504,21,0)</f>
        <v>46006</v>
      </c>
      <c r="M176" s="82" t="str">
        <f>VLOOKUP(A176,'PAI 2025 GPS rempl2)'!$A$4:$V$504,22,0)</f>
        <v>37-GRUPO DE TRABAJO DE ESTUDIOS ECONÓMICOS</v>
      </c>
      <c r="N176" s="82"/>
      <c r="O176" s="82"/>
      <c r="P176" s="82"/>
      <c r="Q176" s="82"/>
      <c r="S176" s="81" t="s">
        <v>825</v>
      </c>
      <c r="T176" s="81" t="str">
        <f>VLOOKUP(A176,'PAI 2025 GPS rempl2)'!$A$3:$E$505,4,0)</f>
        <v>Actividad propia</v>
      </c>
      <c r="U176" s="82" t="s">
        <v>1565</v>
      </c>
      <c r="V176" s="31">
        <f>VLOOKUP(S176,'PAI 2025 GPS rempl2)'!$E$4:$P$504,12,0)</f>
        <v>20</v>
      </c>
      <c r="W176" s="31">
        <f>+(V176*100)/($V$151+$V$153+$V$154+$V$155+$V$169+$V$170+$V$171+$V$172+$V$173+$V$175+$V$176+$V$178+$V$179+$V$180+$V$181+$V$182+$V$184+$V$185+$V$186+$V$187+$V$188+$V$189+$V$191+$V$192+$V$193+$V$194+$V$200+$V$201+$V$337+$V$339+$V$341+$V$343+$V$344+$V$431+$V$432+$V$433+$V$434+$V$464+$V$465)</f>
        <v>1.8181818181818181</v>
      </c>
    </row>
    <row r="177" spans="1:23" x14ac:dyDescent="0.25">
      <c r="A177" s="81" t="s">
        <v>827</v>
      </c>
      <c r="B177" s="81" t="str">
        <f>VLOOKUP(A177,'PAI 2025 GPS rempl2)'!$A$3:$E$505,4,0)</f>
        <v>Producto</v>
      </c>
      <c r="C177" s="82" t="s">
        <v>1565</v>
      </c>
      <c r="D177" s="82" t="s">
        <v>1564</v>
      </c>
      <c r="E177" s="82" t="s">
        <v>767</v>
      </c>
      <c r="F177" s="82" t="s">
        <v>12</v>
      </c>
      <c r="G177" s="82" t="str">
        <f>VLOOKUP(A177,'PAI 2025 GPS rempl2)'!$E$4:$L$504,8,0)</f>
        <v>C-3599-0200-0008-53105b</v>
      </c>
      <c r="H177" s="82" t="str">
        <f>VLOOKUP(A177,'PAI 2025 GPS rempl2)'!$A$4:$V$504,15,0)</f>
        <v>Estudio Económico Académico, elaborado y entregado  (Estudio Económico )</v>
      </c>
      <c r="I177" s="82">
        <f>VLOOKUP(A177,'PAI 2025 GPS rempl2)'!$A$4:$V$504,17,0)</f>
        <v>1</v>
      </c>
      <c r="J177" s="82" t="str">
        <f>VLOOKUP(A177,'PAI 2025 GPS rempl2)'!$A$4:$V$504,18,0)</f>
        <v>Númerica</v>
      </c>
      <c r="K177" s="169">
        <f>VLOOKUP(A177,'PAI 2025 GPS rempl2)'!$A$4:$V$504,20,0)</f>
        <v>45705</v>
      </c>
      <c r="L177" s="169">
        <f>VLOOKUP(A177,'PAI 2025 GPS rempl2)'!$A$4:$V$504,21,0)</f>
        <v>46006</v>
      </c>
      <c r="M177" s="82" t="str">
        <f>VLOOKUP(A177,'PAI 2025 GPS rempl2)'!$A$4:$V$504,22,0)</f>
        <v>37-GRUPO DE TRABAJO DE ESTUDIOS ECONÓMICOS</v>
      </c>
      <c r="N177" s="82" t="s">
        <v>1427</v>
      </c>
      <c r="O177" s="82" t="s">
        <v>1428</v>
      </c>
      <c r="P177" s="82">
        <v>0</v>
      </c>
      <c r="Q177" s="82" t="s">
        <v>1525</v>
      </c>
      <c r="S177" s="81" t="s">
        <v>827</v>
      </c>
      <c r="T177" s="81" t="str">
        <f>VLOOKUP(A177,'PAI 2025 GPS rempl2)'!$A$3:$E$505,4,0)</f>
        <v>Producto</v>
      </c>
      <c r="U177" s="82" t="s">
        <v>1565</v>
      </c>
      <c r="V177" s="31">
        <f>VLOOKUP(S177,'PAI 2025 GPS rempl2)'!$E$4:$P$504,12,0)</f>
        <v>5</v>
      </c>
      <c r="W177" s="31">
        <f>+(V177*100)/($V$150+$V$168+$V$174+$V$177+$V$183+$V$190+$V$199+$V$336+$V$342+$V$430+$V$463)</f>
        <v>2.6315789473684212</v>
      </c>
    </row>
    <row r="178" spans="1:23" x14ac:dyDescent="0.25">
      <c r="A178" s="81" t="s">
        <v>829</v>
      </c>
      <c r="B178" s="81" t="str">
        <f>VLOOKUP(A178,'PAI 2025 GPS rempl2)'!$A$3:$E$505,4,0)</f>
        <v>Actividad propia</v>
      </c>
      <c r="C178" s="82" t="s">
        <v>1565</v>
      </c>
      <c r="D178" s="82" t="s">
        <v>1564</v>
      </c>
      <c r="E178" s="82" t="s">
        <v>767</v>
      </c>
      <c r="F178" s="82"/>
      <c r="G178" s="82" t="str">
        <f>VLOOKUP(A178,'PAI 2025 GPS rempl2)'!$E$4:$L$504,8,0)</f>
        <v>N/A</v>
      </c>
      <c r="H178" s="82" t="str">
        <f>VLOOKUP(A178,'PAI 2025 GPS rempl2)'!$A$4:$V$504,15,0)</f>
        <v>Elaborar ficha técnica  (Ficha técnica)</v>
      </c>
      <c r="I178" s="82">
        <f>VLOOKUP(A178,'PAI 2025 GPS rempl2)'!$A$4:$V$504,17,0)</f>
        <v>1</v>
      </c>
      <c r="J178" s="82" t="str">
        <f>VLOOKUP(A178,'PAI 2025 GPS rempl2)'!$A$4:$V$504,18,0)</f>
        <v>Númerica</v>
      </c>
      <c r="K178" s="169">
        <f>VLOOKUP(A178,'PAI 2025 GPS rempl2)'!$A$4:$V$504,20,0)</f>
        <v>45705</v>
      </c>
      <c r="L178" s="169">
        <f>VLOOKUP(A178,'PAI 2025 GPS rempl2)'!$A$4:$V$504,21,0)</f>
        <v>46006</v>
      </c>
      <c r="M178" s="82" t="str">
        <f>VLOOKUP(A178,'PAI 2025 GPS rempl2)'!$A$4:$V$504,22,0)</f>
        <v>37-GRUPO DE TRABAJO DE ESTUDIOS ECONÓMICOS</v>
      </c>
      <c r="N178" s="82"/>
      <c r="O178" s="82"/>
      <c r="P178" s="82"/>
      <c r="Q178" s="82"/>
      <c r="S178" s="81" t="s">
        <v>829</v>
      </c>
      <c r="T178" s="81" t="str">
        <f>VLOOKUP(A178,'PAI 2025 GPS rempl2)'!$A$3:$E$505,4,0)</f>
        <v>Actividad propia</v>
      </c>
      <c r="U178" s="82" t="s">
        <v>1565</v>
      </c>
      <c r="V178" s="31">
        <f>VLOOKUP(S178,'PAI 2025 GPS rempl2)'!$E$4:$P$504,12,0)</f>
        <v>10</v>
      </c>
      <c r="W178" s="31">
        <f>+(V178*100)/($V$151+$V$153+$V$154+$V$155+$V$169+$V$170+$V$171+$V$172+$V$173+$V$175+$V$176+$V$178+$V$179+$V$180+$V$181+$V$182+$V$184+$V$185+$V$186+$V$187+$V$188+$V$189+$V$191+$V$192+$V$193+$V$194+$V$200+$V$201+$V$337+$V$339+$V$341+$V$343+$V$344+$V$431+$V$432+$V$433+$V$434+$V$464+$V$465)</f>
        <v>0.90909090909090906</v>
      </c>
    </row>
    <row r="179" spans="1:23" x14ac:dyDescent="0.25">
      <c r="A179" s="81" t="s">
        <v>830</v>
      </c>
      <c r="B179" s="81" t="str">
        <f>VLOOKUP(A179,'PAI 2025 GPS rempl2)'!$A$3:$E$505,4,0)</f>
        <v>Actividad propia</v>
      </c>
      <c r="C179" s="82" t="s">
        <v>1565</v>
      </c>
      <c r="D179" s="82" t="s">
        <v>1564</v>
      </c>
      <c r="E179" s="82" t="s">
        <v>767</v>
      </c>
      <c r="F179" s="82"/>
      <c r="G179" s="82" t="str">
        <f>VLOOKUP(A179,'PAI 2025 GPS rempl2)'!$E$4:$L$504,8,0)</f>
        <v>N/A</v>
      </c>
      <c r="H179" s="82" t="str">
        <f>VLOOKUP(A179,'PAI 2025 GPS rempl2)'!$A$4:$V$504,15,0)</f>
        <v>Recopilar datos y construir base de datos (Archivo con Base de datos)</v>
      </c>
      <c r="I179" s="82">
        <f>VLOOKUP(A179,'PAI 2025 GPS rempl2)'!$A$4:$V$504,17,0)</f>
        <v>1</v>
      </c>
      <c r="J179" s="82" t="str">
        <f>VLOOKUP(A179,'PAI 2025 GPS rempl2)'!$A$4:$V$504,18,0)</f>
        <v>Númerica</v>
      </c>
      <c r="K179" s="169">
        <f>VLOOKUP(A179,'PAI 2025 GPS rempl2)'!$A$4:$V$504,20,0)</f>
        <v>45712</v>
      </c>
      <c r="L179" s="169">
        <f>VLOOKUP(A179,'PAI 2025 GPS rempl2)'!$A$4:$V$504,21,0)</f>
        <v>45887</v>
      </c>
      <c r="M179" s="82" t="str">
        <f>VLOOKUP(A179,'PAI 2025 GPS rempl2)'!$A$4:$V$504,22,0)</f>
        <v>37-GRUPO DE TRABAJO DE ESTUDIOS ECONÓMICOS</v>
      </c>
      <c r="N179" s="82"/>
      <c r="O179" s="82"/>
      <c r="P179" s="82"/>
      <c r="Q179" s="82"/>
      <c r="S179" s="81" t="s">
        <v>830</v>
      </c>
      <c r="T179" s="81" t="str">
        <f>VLOOKUP(A179,'PAI 2025 GPS rempl2)'!$A$3:$E$505,4,0)</f>
        <v>Actividad propia</v>
      </c>
      <c r="U179" s="82" t="s">
        <v>1565</v>
      </c>
      <c r="V179" s="31">
        <f>VLOOKUP(S179,'PAI 2025 GPS rempl2)'!$E$4:$P$504,12,0)</f>
        <v>30</v>
      </c>
      <c r="W179" s="31">
        <f>+(V179*100)/($V$151+$V$153+$V$154+$V$155+$V$169+$V$170+$V$171+$V$172+$V$173+$V$175+$V$176+$V$178+$V$179+$V$180+$V$181+$V$182+$V$184+$V$185+$V$186+$V$187+$V$188+$V$189+$V$191+$V$192+$V$193+$V$194+$V$200+$V$201+$V$337+$V$339+$V$341+$V$343+$V$344+$V$431+$V$432+$V$433+$V$434+$V$464+$V$465)</f>
        <v>2.7272727272727271</v>
      </c>
    </row>
    <row r="180" spans="1:23" x14ac:dyDescent="0.25">
      <c r="A180" s="81" t="s">
        <v>831</v>
      </c>
      <c r="B180" s="81" t="str">
        <f>VLOOKUP(A180,'PAI 2025 GPS rempl2)'!$A$3:$E$505,4,0)</f>
        <v>Actividad propia</v>
      </c>
      <c r="C180" s="82" t="s">
        <v>1565</v>
      </c>
      <c r="D180" s="82" t="s">
        <v>1564</v>
      </c>
      <c r="E180" s="82" t="s">
        <v>767</v>
      </c>
      <c r="F180" s="82"/>
      <c r="G180" s="82" t="str">
        <f>VLOOKUP(A180,'PAI 2025 GPS rempl2)'!$E$4:$L$504,8,0)</f>
        <v>N/A</v>
      </c>
      <c r="H180" s="82" t="str">
        <f>VLOOKUP(A180,'PAI 2025 GPS rempl2)'!$A$4:$V$504,15,0)</f>
        <v>Construir marco teórico (Informe/documento con marco teórico)</v>
      </c>
      <c r="I180" s="82">
        <f>VLOOKUP(A180,'PAI 2025 GPS rempl2)'!$A$4:$V$504,17,0)</f>
        <v>1</v>
      </c>
      <c r="J180" s="82" t="str">
        <f>VLOOKUP(A180,'PAI 2025 GPS rempl2)'!$A$4:$V$504,18,0)</f>
        <v>Númerica</v>
      </c>
      <c r="K180" s="169">
        <f>VLOOKUP(A180,'PAI 2025 GPS rempl2)'!$A$4:$V$504,20,0)</f>
        <v>45712</v>
      </c>
      <c r="L180" s="169">
        <f>VLOOKUP(A180,'PAI 2025 GPS rempl2)'!$A$4:$V$504,21,0)</f>
        <v>45915</v>
      </c>
      <c r="M180" s="82" t="str">
        <f>VLOOKUP(A180,'PAI 2025 GPS rempl2)'!$A$4:$V$504,22,0)</f>
        <v>37-GRUPO DE TRABAJO DE ESTUDIOS ECONÓMICOS</v>
      </c>
      <c r="N180" s="82"/>
      <c r="O180" s="82"/>
      <c r="P180" s="82"/>
      <c r="Q180" s="82"/>
      <c r="S180" s="81" t="s">
        <v>831</v>
      </c>
      <c r="T180" s="81" t="str">
        <f>VLOOKUP(A180,'PAI 2025 GPS rempl2)'!$A$3:$E$505,4,0)</f>
        <v>Actividad propia</v>
      </c>
      <c r="U180" s="82" t="s">
        <v>1565</v>
      </c>
      <c r="V180" s="31">
        <f>VLOOKUP(S180,'PAI 2025 GPS rempl2)'!$E$4:$P$504,12,0)</f>
        <v>20</v>
      </c>
      <c r="W180" s="31">
        <f>+(V180*100)/($V$151+$V$153+$V$154+$V$155+$V$169+$V$170+$V$171+$V$172+$V$173+$V$175+$V$176+$V$178+$V$179+$V$180+$V$181+$V$182+$V$184+$V$185+$V$186+$V$187+$V$188+$V$189+$V$191+$V$192+$V$193+$V$194+$V$200+$V$201+$V$337+$V$339+$V$341+$V$343+$V$344+$V$431+$V$432+$V$433+$V$434+$V$464+$V$465)</f>
        <v>1.8181818181818181</v>
      </c>
    </row>
    <row r="181" spans="1:23" x14ac:dyDescent="0.25">
      <c r="A181" s="81" t="s">
        <v>832</v>
      </c>
      <c r="B181" s="81" t="str">
        <f>VLOOKUP(A181,'PAI 2025 GPS rempl2)'!$A$3:$E$505,4,0)</f>
        <v>Actividad propia</v>
      </c>
      <c r="C181" s="82" t="s">
        <v>1565</v>
      </c>
      <c r="D181" s="82" t="s">
        <v>1564</v>
      </c>
      <c r="E181" s="82" t="s">
        <v>767</v>
      </c>
      <c r="F181" s="82"/>
      <c r="G181" s="82" t="str">
        <f>VLOOKUP(A181,'PAI 2025 GPS rempl2)'!$E$4:$L$504,8,0)</f>
        <v>N/A</v>
      </c>
      <c r="H181" s="82" t="str">
        <f>VLOOKUP(A181,'PAI 2025 GPS rempl2)'!$A$4:$V$504,15,0)</f>
        <v>Desarrollar análisis estadístico y económico (Documento de análisis estadístico y económico)</v>
      </c>
      <c r="I181" s="82">
        <f>VLOOKUP(A181,'PAI 2025 GPS rempl2)'!$A$4:$V$504,17,0)</f>
        <v>1</v>
      </c>
      <c r="J181" s="82" t="str">
        <f>VLOOKUP(A181,'PAI 2025 GPS rempl2)'!$A$4:$V$504,18,0)</f>
        <v>Númerica</v>
      </c>
      <c r="K181" s="169">
        <f>VLOOKUP(A181,'PAI 2025 GPS rempl2)'!$A$4:$V$504,20,0)</f>
        <v>45717</v>
      </c>
      <c r="L181" s="169">
        <f>VLOOKUP(A181,'PAI 2025 GPS rempl2)'!$A$4:$V$504,21,0)</f>
        <v>45975</v>
      </c>
      <c r="M181" s="82" t="str">
        <f>VLOOKUP(A181,'PAI 2025 GPS rempl2)'!$A$4:$V$504,22,0)</f>
        <v>37-GRUPO DE TRABAJO DE ESTUDIOS ECONÓMICOS</v>
      </c>
      <c r="N181" s="82"/>
      <c r="O181" s="82"/>
      <c r="P181" s="82"/>
      <c r="Q181" s="82"/>
      <c r="S181" s="81" t="s">
        <v>832</v>
      </c>
      <c r="T181" s="81" t="str">
        <f>VLOOKUP(A181,'PAI 2025 GPS rempl2)'!$A$3:$E$505,4,0)</f>
        <v>Actividad propia</v>
      </c>
      <c r="U181" s="82" t="s">
        <v>1565</v>
      </c>
      <c r="V181" s="31">
        <f>VLOOKUP(S181,'PAI 2025 GPS rempl2)'!$E$4:$P$504,12,0)</f>
        <v>20</v>
      </c>
      <c r="W181" s="31">
        <f>+(V181*100)/($V$151+$V$153+$V$154+$V$155+$V$169+$V$170+$V$171+$V$172+$V$173+$V$175+$V$176+$V$178+$V$179+$V$180+$V$181+$V$182+$V$184+$V$185+$V$186+$V$187+$V$188+$V$189+$V$191+$V$192+$V$193+$V$194+$V$200+$V$201+$V$337+$V$339+$V$341+$V$343+$V$344+$V$431+$V$432+$V$433+$V$434+$V$464+$V$465)</f>
        <v>1.8181818181818181</v>
      </c>
    </row>
    <row r="182" spans="1:23" x14ac:dyDescent="0.25">
      <c r="A182" s="81" t="s">
        <v>833</v>
      </c>
      <c r="B182" s="81" t="str">
        <f>VLOOKUP(A182,'PAI 2025 GPS rempl2)'!$A$3:$E$505,4,0)</f>
        <v>Actividad propia</v>
      </c>
      <c r="C182" s="82" t="s">
        <v>1565</v>
      </c>
      <c r="D182" s="82" t="s">
        <v>1564</v>
      </c>
      <c r="E182" s="82" t="s">
        <v>767</v>
      </c>
      <c r="F182" s="82"/>
      <c r="G182" s="82" t="str">
        <f>VLOOKUP(A182,'PAI 2025 GPS rempl2)'!$E$4:$L$504,8,0)</f>
        <v>N/A</v>
      </c>
      <c r="H182" s="82" t="str">
        <f>VLOOKUP(A182,'PAI 2025 GPS rempl2)'!$A$4:$V$504,15,0)</f>
        <v>Entregar del documento (Memorando/correo de entrega de documento)</v>
      </c>
      <c r="I182" s="82">
        <f>VLOOKUP(A182,'PAI 2025 GPS rempl2)'!$A$4:$V$504,17,0)</f>
        <v>1</v>
      </c>
      <c r="J182" s="82" t="str">
        <f>VLOOKUP(A182,'PAI 2025 GPS rempl2)'!$A$4:$V$504,18,0)</f>
        <v>Númerica</v>
      </c>
      <c r="K182" s="169">
        <f>VLOOKUP(A182,'PAI 2025 GPS rempl2)'!$A$4:$V$504,20,0)</f>
        <v>45748</v>
      </c>
      <c r="L182" s="169">
        <f>VLOOKUP(A182,'PAI 2025 GPS rempl2)'!$A$4:$V$504,21,0)</f>
        <v>46006</v>
      </c>
      <c r="M182" s="82" t="str">
        <f>VLOOKUP(A182,'PAI 2025 GPS rempl2)'!$A$4:$V$504,22,0)</f>
        <v>37-GRUPO DE TRABAJO DE ESTUDIOS ECONÓMICOS</v>
      </c>
      <c r="N182" s="82"/>
      <c r="O182" s="82"/>
      <c r="P182" s="82"/>
      <c r="Q182" s="82"/>
      <c r="S182" s="81" t="s">
        <v>833</v>
      </c>
      <c r="T182" s="81" t="str">
        <f>VLOOKUP(A182,'PAI 2025 GPS rempl2)'!$A$3:$E$505,4,0)</f>
        <v>Actividad propia</v>
      </c>
      <c r="U182" s="82" t="s">
        <v>1565</v>
      </c>
      <c r="V182" s="31">
        <f>VLOOKUP(S182,'PAI 2025 GPS rempl2)'!$E$4:$P$504,12,0)</f>
        <v>20</v>
      </c>
      <c r="W182" s="31">
        <f>+(V182*100)/($V$151+$V$153+$V$154+$V$155+$V$169+$V$170+$V$171+$V$172+$V$173+$V$175+$V$176+$V$178+$V$179+$V$180+$V$181+$V$182+$V$184+$V$185+$V$186+$V$187+$V$188+$V$189+$V$191+$V$192+$V$193+$V$194+$V$200+$V$201+$V$337+$V$339+$V$341+$V$343+$V$344+$V$431+$V$432+$V$433+$V$434+$V$464+$V$465)</f>
        <v>1.8181818181818181</v>
      </c>
    </row>
    <row r="183" spans="1:23" x14ac:dyDescent="0.25">
      <c r="A183" s="81" t="s">
        <v>834</v>
      </c>
      <c r="B183" s="81" t="str">
        <f>VLOOKUP(A183,'PAI 2025 GPS rempl2)'!$A$3:$E$505,4,0)</f>
        <v>Producto</v>
      </c>
      <c r="C183" s="82" t="s">
        <v>1565</v>
      </c>
      <c r="D183" s="82" t="s">
        <v>1564</v>
      </c>
      <c r="E183" s="82" t="s">
        <v>767</v>
      </c>
      <c r="F183" s="82" t="s">
        <v>12</v>
      </c>
      <c r="G183" s="82" t="str">
        <f>VLOOKUP(A183,'PAI 2025 GPS rempl2)'!$E$4:$L$504,8,0)</f>
        <v>C-3599-0200-0008-53105b</v>
      </c>
      <c r="H183" s="82" t="str">
        <f>VLOOKUP(A183,'PAI 2025 GPS rempl2)'!$A$4:$V$504,15,0)</f>
        <v>Estudio Económico 2024/2025 – Licencia obligatoria, elaborado y entregado  (Estudio Económico 2024/2025 – Licencia obligatoria)</v>
      </c>
      <c r="I183" s="82">
        <f>VLOOKUP(A183,'PAI 2025 GPS rempl2)'!$A$4:$V$504,17,0)</f>
        <v>1</v>
      </c>
      <c r="J183" s="82" t="str">
        <f>VLOOKUP(A183,'PAI 2025 GPS rempl2)'!$A$4:$V$504,18,0)</f>
        <v>Númerica</v>
      </c>
      <c r="K183" s="169">
        <f>VLOOKUP(A183,'PAI 2025 GPS rempl2)'!$A$4:$V$504,20,0)</f>
        <v>45705</v>
      </c>
      <c r="L183" s="169">
        <f>VLOOKUP(A183,'PAI 2025 GPS rempl2)'!$A$4:$V$504,21,0)</f>
        <v>46006</v>
      </c>
      <c r="M183" s="82" t="str">
        <f>VLOOKUP(A183,'PAI 2025 GPS rempl2)'!$A$4:$V$504,22,0)</f>
        <v>37-GRUPO DE TRABAJO DE ESTUDIOS ECONÓMICOS</v>
      </c>
      <c r="N183" s="82" t="s">
        <v>1427</v>
      </c>
      <c r="O183" s="82" t="s">
        <v>1428</v>
      </c>
      <c r="P183" s="82">
        <v>0</v>
      </c>
      <c r="Q183" s="82" t="s">
        <v>1525</v>
      </c>
      <c r="S183" s="81" t="s">
        <v>834</v>
      </c>
      <c r="T183" s="81" t="str">
        <f>VLOOKUP(A183,'PAI 2025 GPS rempl2)'!$A$3:$E$505,4,0)</f>
        <v>Producto</v>
      </c>
      <c r="U183" s="82" t="s">
        <v>1565</v>
      </c>
      <c r="V183" s="31">
        <f>VLOOKUP(S183,'PAI 2025 GPS rempl2)'!$E$4:$P$504,12,0)</f>
        <v>10</v>
      </c>
      <c r="W183" s="31">
        <f>+(V183*100)/($V$150+$V$168+$V$174+$V$177+$V$183+$V$190+$V$199+$V$336+$V$342+$V$430+$V$463)</f>
        <v>5.2631578947368425</v>
      </c>
    </row>
    <row r="184" spans="1:23" x14ac:dyDescent="0.25">
      <c r="A184" s="81" t="s">
        <v>836</v>
      </c>
      <c r="B184" s="81" t="str">
        <f>VLOOKUP(A184,'PAI 2025 GPS rempl2)'!$A$3:$E$505,4,0)</f>
        <v>Actividad propia</v>
      </c>
      <c r="C184" s="82" t="s">
        <v>1565</v>
      </c>
      <c r="D184" s="82" t="s">
        <v>1564</v>
      </c>
      <c r="E184" s="82" t="s">
        <v>767</v>
      </c>
      <c r="F184" s="82"/>
      <c r="G184" s="82" t="str">
        <f>VLOOKUP(A184,'PAI 2025 GPS rempl2)'!$E$4:$L$504,8,0)</f>
        <v>N/A</v>
      </c>
      <c r="H184" s="82" t="str">
        <f>VLOOKUP(A184,'PAI 2025 GPS rempl2)'!$A$4:$V$504,15,0)</f>
        <v>Elaborar ficha técnica (Ficha técnica)</v>
      </c>
      <c r="I184" s="82">
        <f>VLOOKUP(A184,'PAI 2025 GPS rempl2)'!$A$4:$V$504,17,0)</f>
        <v>1</v>
      </c>
      <c r="J184" s="82" t="str">
        <f>VLOOKUP(A184,'PAI 2025 GPS rempl2)'!$A$4:$V$504,18,0)</f>
        <v>Númerica</v>
      </c>
      <c r="K184" s="169">
        <f>VLOOKUP(A184,'PAI 2025 GPS rempl2)'!$A$4:$V$504,20,0)</f>
        <v>45705</v>
      </c>
      <c r="L184" s="169">
        <f>VLOOKUP(A184,'PAI 2025 GPS rempl2)'!$A$4:$V$504,21,0)</f>
        <v>46006</v>
      </c>
      <c r="M184" s="82" t="str">
        <f>VLOOKUP(A184,'PAI 2025 GPS rempl2)'!$A$4:$V$504,22,0)</f>
        <v>37-GRUPO DE TRABAJO DE ESTUDIOS ECONÓMICOS</v>
      </c>
      <c r="N184" s="82"/>
      <c r="O184" s="82"/>
      <c r="P184" s="82"/>
      <c r="Q184" s="82"/>
      <c r="S184" s="81" t="s">
        <v>836</v>
      </c>
      <c r="T184" s="81" t="str">
        <f>VLOOKUP(A184,'PAI 2025 GPS rempl2)'!$A$3:$E$505,4,0)</f>
        <v>Actividad propia</v>
      </c>
      <c r="U184" s="82" t="s">
        <v>1565</v>
      </c>
      <c r="V184" s="31">
        <f>VLOOKUP(S184,'PAI 2025 GPS rempl2)'!$E$4:$P$504,12,0)</f>
        <v>10</v>
      </c>
      <c r="W184" s="31">
        <f t="shared" ref="W184:W189" si="11">+(V184*100)/($V$151+$V$153+$V$154+$V$155+$V$169+$V$170+$V$171+$V$172+$V$173+$V$175+$V$176+$V$178+$V$179+$V$180+$V$181+$V$182+$V$184+$V$185+$V$186+$V$187+$V$188+$V$189+$V$191+$V$192+$V$193+$V$194+$V$200+$V$201+$V$337+$V$339+$V$341+$V$343+$V$344+$V$431+$V$432+$V$433+$V$434+$V$464+$V$465)</f>
        <v>0.90909090909090906</v>
      </c>
    </row>
    <row r="185" spans="1:23" x14ac:dyDescent="0.25">
      <c r="A185" s="81" t="s">
        <v>837</v>
      </c>
      <c r="B185" s="81" t="str">
        <f>VLOOKUP(A185,'PAI 2025 GPS rempl2)'!$A$3:$E$505,4,0)</f>
        <v>Actividad propia</v>
      </c>
      <c r="C185" s="82" t="s">
        <v>1565</v>
      </c>
      <c r="D185" s="82" t="s">
        <v>1564</v>
      </c>
      <c r="E185" s="82" t="s">
        <v>767</v>
      </c>
      <c r="F185" s="82"/>
      <c r="G185" s="82" t="str">
        <f>VLOOKUP(A185,'PAI 2025 GPS rempl2)'!$E$4:$L$504,8,0)</f>
        <v>N/A</v>
      </c>
      <c r="H185" s="82" t="str">
        <f>VLOOKUP(A185,'PAI 2025 GPS rempl2)'!$A$4:$V$504,15,0)</f>
        <v>Construir marco teórico (Documento Marco teórico)</v>
      </c>
      <c r="I185" s="82">
        <f>VLOOKUP(A185,'PAI 2025 GPS rempl2)'!$A$4:$V$504,17,0)</f>
        <v>1</v>
      </c>
      <c r="J185" s="82" t="str">
        <f>VLOOKUP(A185,'PAI 2025 GPS rempl2)'!$A$4:$V$504,18,0)</f>
        <v>Númerica</v>
      </c>
      <c r="K185" s="169">
        <f>VLOOKUP(A185,'PAI 2025 GPS rempl2)'!$A$4:$V$504,20,0)</f>
        <v>45712</v>
      </c>
      <c r="L185" s="169">
        <f>VLOOKUP(A185,'PAI 2025 GPS rempl2)'!$A$4:$V$504,21,0)</f>
        <v>45823</v>
      </c>
      <c r="M185" s="82" t="str">
        <f>VLOOKUP(A185,'PAI 2025 GPS rempl2)'!$A$4:$V$504,22,0)</f>
        <v>37-GRUPO DE TRABAJO DE ESTUDIOS ECONÓMICOS</v>
      </c>
      <c r="N185" s="82"/>
      <c r="O185" s="82"/>
      <c r="P185" s="82"/>
      <c r="Q185" s="82"/>
      <c r="S185" s="81" t="s">
        <v>837</v>
      </c>
      <c r="T185" s="81" t="str">
        <f>VLOOKUP(A185,'PAI 2025 GPS rempl2)'!$A$3:$E$505,4,0)</f>
        <v>Actividad propia</v>
      </c>
      <c r="U185" s="82" t="s">
        <v>1565</v>
      </c>
      <c r="V185" s="31">
        <f>VLOOKUP(S185,'PAI 2025 GPS rempl2)'!$E$4:$P$504,12,0)</f>
        <v>25</v>
      </c>
      <c r="W185" s="31">
        <f t="shared" si="11"/>
        <v>2.2727272727272729</v>
      </c>
    </row>
    <row r="186" spans="1:23" x14ac:dyDescent="0.25">
      <c r="A186" s="81" t="s">
        <v>838</v>
      </c>
      <c r="B186" s="81" t="str">
        <f>VLOOKUP(A186,'PAI 2025 GPS rempl2)'!$A$3:$E$505,4,0)</f>
        <v>Actividad propia</v>
      </c>
      <c r="C186" s="82" t="s">
        <v>1565</v>
      </c>
      <c r="D186" s="82" t="s">
        <v>1564</v>
      </c>
      <c r="E186" s="82" t="s">
        <v>767</v>
      </c>
      <c r="F186" s="82"/>
      <c r="G186" s="82" t="str">
        <f>VLOOKUP(A186,'PAI 2025 GPS rempl2)'!$E$4:$L$504,8,0)</f>
        <v>N/A</v>
      </c>
      <c r="H186" s="82" t="str">
        <f>VLOOKUP(A186,'PAI 2025 GPS rempl2)'!$A$4:$V$504,15,0)</f>
        <v>Desarrollar análisis económico parcial (Documento de análisis económico parcia)</v>
      </c>
      <c r="I186" s="82">
        <f>VLOOKUP(A186,'PAI 2025 GPS rempl2)'!$A$4:$V$504,17,0)</f>
        <v>1</v>
      </c>
      <c r="J186" s="82" t="str">
        <f>VLOOKUP(A186,'PAI 2025 GPS rempl2)'!$A$4:$V$504,18,0)</f>
        <v>Númerica</v>
      </c>
      <c r="K186" s="169">
        <f>VLOOKUP(A186,'PAI 2025 GPS rempl2)'!$A$4:$V$504,20,0)</f>
        <v>45712</v>
      </c>
      <c r="L186" s="169">
        <f>VLOOKUP(A186,'PAI 2025 GPS rempl2)'!$A$4:$V$504,21,0)</f>
        <v>45884</v>
      </c>
      <c r="M186" s="82" t="str">
        <f>VLOOKUP(A186,'PAI 2025 GPS rempl2)'!$A$4:$V$504,22,0)</f>
        <v>37-GRUPO DE TRABAJO DE ESTUDIOS ECONÓMICOS</v>
      </c>
      <c r="N186" s="82"/>
      <c r="O186" s="82"/>
      <c r="P186" s="82"/>
      <c r="Q186" s="82"/>
      <c r="S186" s="81" t="s">
        <v>838</v>
      </c>
      <c r="T186" s="81" t="str">
        <f>VLOOKUP(A186,'PAI 2025 GPS rempl2)'!$A$3:$E$505,4,0)</f>
        <v>Actividad propia</v>
      </c>
      <c r="U186" s="82" t="s">
        <v>1565</v>
      </c>
      <c r="V186" s="31">
        <f>VLOOKUP(S186,'PAI 2025 GPS rempl2)'!$E$4:$P$504,12,0)</f>
        <v>20</v>
      </c>
      <c r="W186" s="31">
        <f t="shared" si="11"/>
        <v>1.8181818181818181</v>
      </c>
    </row>
    <row r="187" spans="1:23" x14ac:dyDescent="0.25">
      <c r="A187" s="81" t="s">
        <v>840</v>
      </c>
      <c r="B187" s="81" t="str">
        <f>VLOOKUP(A187,'PAI 2025 GPS rempl2)'!$A$3:$E$505,4,0)</f>
        <v>Actividad propia</v>
      </c>
      <c r="C187" s="82" t="s">
        <v>1565</v>
      </c>
      <c r="D187" s="82" t="s">
        <v>1564</v>
      </c>
      <c r="E187" s="82" t="s">
        <v>767</v>
      </c>
      <c r="F187" s="82"/>
      <c r="G187" s="82" t="str">
        <f>VLOOKUP(A187,'PAI 2025 GPS rempl2)'!$E$4:$L$504,8,0)</f>
        <v>N/A</v>
      </c>
      <c r="H187" s="82" t="str">
        <f>VLOOKUP(A187,'PAI 2025 GPS rempl2)'!$A$4:$V$504,15,0)</f>
        <v>Recopilar datos y construir base de datos  (Base de datos)</v>
      </c>
      <c r="I187" s="82">
        <f>VLOOKUP(A187,'PAI 2025 GPS rempl2)'!$A$4:$V$504,17,0)</f>
        <v>1</v>
      </c>
      <c r="J187" s="82" t="str">
        <f>VLOOKUP(A187,'PAI 2025 GPS rempl2)'!$A$4:$V$504,18,0)</f>
        <v>Númerica</v>
      </c>
      <c r="K187" s="169">
        <f>VLOOKUP(A187,'PAI 2025 GPS rempl2)'!$A$4:$V$504,20,0)</f>
        <v>45717</v>
      </c>
      <c r="L187" s="169">
        <f>VLOOKUP(A187,'PAI 2025 GPS rempl2)'!$A$4:$V$504,21,0)</f>
        <v>45945</v>
      </c>
      <c r="M187" s="82" t="str">
        <f>VLOOKUP(A187,'PAI 2025 GPS rempl2)'!$A$4:$V$504,22,0)</f>
        <v>37-GRUPO DE TRABAJO DE ESTUDIOS ECONÓMICOS</v>
      </c>
      <c r="N187" s="82"/>
      <c r="O187" s="82"/>
      <c r="P187" s="82"/>
      <c r="Q187" s="82"/>
      <c r="S187" s="81" t="s">
        <v>840</v>
      </c>
      <c r="T187" s="81" t="str">
        <f>VLOOKUP(A187,'PAI 2025 GPS rempl2)'!$A$3:$E$505,4,0)</f>
        <v>Actividad propia</v>
      </c>
      <c r="U187" s="82" t="s">
        <v>1565</v>
      </c>
      <c r="V187" s="31">
        <f>VLOOKUP(S187,'PAI 2025 GPS rempl2)'!$E$4:$P$504,12,0)</f>
        <v>20</v>
      </c>
      <c r="W187" s="31">
        <f t="shared" si="11"/>
        <v>1.8181818181818181</v>
      </c>
    </row>
    <row r="188" spans="1:23" x14ac:dyDescent="0.25">
      <c r="A188" s="81" t="s">
        <v>841</v>
      </c>
      <c r="B188" s="81" t="str">
        <f>VLOOKUP(A188,'PAI 2025 GPS rempl2)'!$A$3:$E$505,4,0)</f>
        <v>Actividad propia</v>
      </c>
      <c r="C188" s="82" t="s">
        <v>1565</v>
      </c>
      <c r="D188" s="82" t="s">
        <v>1564</v>
      </c>
      <c r="E188" s="82" t="s">
        <v>767</v>
      </c>
      <c r="F188" s="82"/>
      <c r="G188" s="82" t="str">
        <f>VLOOKUP(A188,'PAI 2025 GPS rempl2)'!$E$4:$L$504,8,0)</f>
        <v>N/A</v>
      </c>
      <c r="H188" s="82" t="str">
        <f>VLOOKUP(A188,'PAI 2025 GPS rempl2)'!$A$4:$V$504,15,0)</f>
        <v>Desarrollar análisis económico final (Documento de análisis económico final)</v>
      </c>
      <c r="I188" s="82">
        <f>VLOOKUP(A188,'PAI 2025 GPS rempl2)'!$A$4:$V$504,17,0)</f>
        <v>1</v>
      </c>
      <c r="J188" s="82" t="str">
        <f>VLOOKUP(A188,'PAI 2025 GPS rempl2)'!$A$4:$V$504,18,0)</f>
        <v>Númerica</v>
      </c>
      <c r="K188" s="169">
        <f>VLOOKUP(A188,'PAI 2025 GPS rempl2)'!$A$4:$V$504,20,0)</f>
        <v>45748</v>
      </c>
      <c r="L188" s="169">
        <f>VLOOKUP(A188,'PAI 2025 GPS rempl2)'!$A$4:$V$504,21,0)</f>
        <v>45976</v>
      </c>
      <c r="M188" s="82" t="str">
        <f>VLOOKUP(A188,'PAI 2025 GPS rempl2)'!$A$4:$V$504,22,0)</f>
        <v>37-GRUPO DE TRABAJO DE ESTUDIOS ECONÓMICOS</v>
      </c>
      <c r="N188" s="82"/>
      <c r="O188" s="82"/>
      <c r="P188" s="82"/>
      <c r="Q188" s="82"/>
      <c r="S188" s="81" t="s">
        <v>841</v>
      </c>
      <c r="T188" s="81" t="str">
        <f>VLOOKUP(A188,'PAI 2025 GPS rempl2)'!$A$3:$E$505,4,0)</f>
        <v>Actividad propia</v>
      </c>
      <c r="U188" s="82" t="s">
        <v>1565</v>
      </c>
      <c r="V188" s="31">
        <f>VLOOKUP(S188,'PAI 2025 GPS rempl2)'!$E$4:$P$504,12,0)</f>
        <v>20</v>
      </c>
      <c r="W188" s="31">
        <f t="shared" si="11"/>
        <v>1.8181818181818181</v>
      </c>
    </row>
    <row r="189" spans="1:23" x14ac:dyDescent="0.25">
      <c r="A189" s="81" t="s">
        <v>843</v>
      </c>
      <c r="B189" s="81" t="str">
        <f>VLOOKUP(A189,'PAI 2025 GPS rempl2)'!$A$3:$E$505,4,0)</f>
        <v>Actividad propia</v>
      </c>
      <c r="C189" s="82" t="s">
        <v>1565</v>
      </c>
      <c r="D189" s="82" t="s">
        <v>1564</v>
      </c>
      <c r="E189" s="82" t="s">
        <v>767</v>
      </c>
      <c r="F189" s="82"/>
      <c r="G189" s="82" t="str">
        <f>VLOOKUP(A189,'PAI 2025 GPS rempl2)'!$E$4:$L$504,8,0)</f>
        <v>N/A</v>
      </c>
      <c r="H189" s="82" t="str">
        <f>VLOOKUP(A189,'PAI 2025 GPS rempl2)'!$A$4:$V$504,15,0)</f>
        <v>Entregar producto (Memorando/correo)</v>
      </c>
      <c r="I189" s="82">
        <f>VLOOKUP(A189,'PAI 2025 GPS rempl2)'!$A$4:$V$504,17,0)</f>
        <v>1</v>
      </c>
      <c r="J189" s="82" t="str">
        <f>VLOOKUP(A189,'PAI 2025 GPS rempl2)'!$A$4:$V$504,18,0)</f>
        <v>Númerica</v>
      </c>
      <c r="K189" s="169">
        <f>VLOOKUP(A189,'PAI 2025 GPS rempl2)'!$A$4:$V$504,20,0)</f>
        <v>45778</v>
      </c>
      <c r="L189" s="169">
        <f>VLOOKUP(A189,'PAI 2025 GPS rempl2)'!$A$4:$V$504,21,0)</f>
        <v>46006</v>
      </c>
      <c r="M189" s="82" t="str">
        <f>VLOOKUP(A189,'PAI 2025 GPS rempl2)'!$A$4:$V$504,22,0)</f>
        <v>37-GRUPO DE TRABAJO DE ESTUDIOS ECONÓMICOS</v>
      </c>
      <c r="N189" s="82"/>
      <c r="O189" s="82"/>
      <c r="P189" s="82"/>
      <c r="Q189" s="82"/>
      <c r="S189" s="81" t="s">
        <v>843</v>
      </c>
      <c r="T189" s="81" t="str">
        <f>VLOOKUP(A189,'PAI 2025 GPS rempl2)'!$A$3:$E$505,4,0)</f>
        <v>Actividad propia</v>
      </c>
      <c r="U189" s="82" t="s">
        <v>1565</v>
      </c>
      <c r="V189" s="31">
        <f>VLOOKUP(S189,'PAI 2025 GPS rempl2)'!$E$4:$P$504,12,0)</f>
        <v>5</v>
      </c>
      <c r="W189" s="31">
        <f t="shared" si="11"/>
        <v>0.45454545454545453</v>
      </c>
    </row>
    <row r="190" spans="1:23" x14ac:dyDescent="0.25">
      <c r="A190" s="81" t="s">
        <v>844</v>
      </c>
      <c r="B190" s="81" t="str">
        <f>VLOOKUP(A190,'PAI 2025 GPS rempl2)'!$A$3:$E$505,4,0)</f>
        <v>Producto</v>
      </c>
      <c r="C190" s="82" t="s">
        <v>1565</v>
      </c>
      <c r="D190" s="82" t="s">
        <v>1564</v>
      </c>
      <c r="E190" s="82" t="s">
        <v>767</v>
      </c>
      <c r="F190" s="82" t="s">
        <v>12</v>
      </c>
      <c r="G190" s="82" t="str">
        <f>VLOOKUP(A190,'PAI 2025 GPS rempl2)'!$E$4:$L$504,8,0)</f>
        <v>C-3599-0200-0008-53105b</v>
      </c>
      <c r="H190" s="82" t="str">
        <f>VLOOKUP(A190,'PAI 2025 GPS rempl2)'!$A$4:$V$504,15,0)</f>
        <v>Estudios Económicos Coyunturales, elaborados y entregados (Estudios Económicos Coyunturales)</v>
      </c>
      <c r="I190" s="82">
        <f>VLOOKUP(A190,'PAI 2025 GPS rempl2)'!$A$4:$V$504,17,0)</f>
        <v>50</v>
      </c>
      <c r="J190" s="82" t="str">
        <f>VLOOKUP(A190,'PAI 2025 GPS rempl2)'!$A$4:$V$504,18,0)</f>
        <v>Númerica</v>
      </c>
      <c r="K190" s="169">
        <f>VLOOKUP(A190,'PAI 2025 GPS rempl2)'!$A$4:$V$504,20,0)</f>
        <v>45659</v>
      </c>
      <c r="L190" s="169">
        <f>VLOOKUP(A190,'PAI 2025 GPS rempl2)'!$A$4:$V$504,21,0)</f>
        <v>46010</v>
      </c>
      <c r="M190" s="82" t="str">
        <f>VLOOKUP(A190,'PAI 2025 GPS rempl2)'!$A$4:$V$504,22,0)</f>
        <v>37-GRUPO DE TRABAJO DE ESTUDIOS ECONÓMICOS</v>
      </c>
      <c r="N190" s="82" t="s">
        <v>1427</v>
      </c>
      <c r="O190" s="82" t="s">
        <v>1428</v>
      </c>
      <c r="P190" s="82">
        <v>0</v>
      </c>
      <c r="Q190" s="82" t="s">
        <v>1525</v>
      </c>
      <c r="S190" s="81" t="s">
        <v>844</v>
      </c>
      <c r="T190" s="81" t="str">
        <f>VLOOKUP(A190,'PAI 2025 GPS rempl2)'!$A$3:$E$505,4,0)</f>
        <v>Producto</v>
      </c>
      <c r="U190" s="82" t="s">
        <v>1565</v>
      </c>
      <c r="V190" s="31">
        <f>VLOOKUP(S190,'PAI 2025 GPS rempl2)'!$E$4:$P$504,12,0)</f>
        <v>20</v>
      </c>
      <c r="W190" s="31">
        <f>+(V190*100)/($V$150+$V$168+$V$174+$V$177+$V$183+$V$190+$V$199+$V$336+$V$342+$V$430+$V$463)</f>
        <v>10.526315789473685</v>
      </c>
    </row>
    <row r="191" spans="1:23" x14ac:dyDescent="0.25">
      <c r="A191" s="81" t="s">
        <v>846</v>
      </c>
      <c r="B191" s="81" t="str">
        <f>VLOOKUP(A191,'PAI 2025 GPS rempl2)'!$A$3:$E$505,4,0)</f>
        <v>Actividad propia</v>
      </c>
      <c r="C191" s="82" t="s">
        <v>1565</v>
      </c>
      <c r="D191" s="82" t="s">
        <v>1564</v>
      </c>
      <c r="E191" s="82" t="s">
        <v>767</v>
      </c>
      <c r="F191" s="82"/>
      <c r="G191" s="82" t="str">
        <f>VLOOKUP(A191,'PAI 2025 GPS rempl2)'!$E$4:$L$504,8,0)</f>
        <v>N/A</v>
      </c>
      <c r="H191" s="82"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rempl2)'!$A$4:$V$504,17,0)</f>
        <v>1</v>
      </c>
      <c r="J191" s="82" t="str">
        <f>VLOOKUP(A191,'PAI 2025 GPS rempl2)'!$A$4:$V$504,18,0)</f>
        <v>Númerica</v>
      </c>
      <c r="K191" s="169">
        <f>VLOOKUP(A191,'PAI 2025 GPS rempl2)'!$A$4:$V$504,20,0)</f>
        <v>45659</v>
      </c>
      <c r="L191" s="169">
        <f>VLOOKUP(A191,'PAI 2025 GPS rempl2)'!$A$4:$V$504,21,0)</f>
        <v>45716</v>
      </c>
      <c r="M191" s="82" t="str">
        <f>VLOOKUP(A191,'PAI 2025 GPS rempl2)'!$A$4:$V$504,22,0)</f>
        <v>37-GRUPO DE TRABAJO DE ESTUDIOS ECONÓMICOS</v>
      </c>
      <c r="N191" s="82"/>
      <c r="O191" s="82"/>
      <c r="P191" s="82"/>
      <c r="Q191" s="82"/>
      <c r="S191" s="81" t="s">
        <v>846</v>
      </c>
      <c r="T191" s="81" t="str">
        <f>VLOOKUP(A191,'PAI 2025 GPS rempl2)'!$A$3:$E$505,4,0)</f>
        <v>Actividad propia</v>
      </c>
      <c r="U191" s="82" t="s">
        <v>1565</v>
      </c>
      <c r="V191" s="31">
        <f>VLOOKUP(S191,'PAI 2025 GPS rempl2)'!$E$4:$P$504,12,0)</f>
        <v>5</v>
      </c>
      <c r="W191" s="31">
        <f>+(V191*100)/($V$151+$V$153+$V$154+$V$155+$V$169+$V$170+$V$171+$V$172+$V$173+$V$175+$V$176+$V$178+$V$179+$V$180+$V$181+$V$182+$V$184+$V$185+$V$186+$V$187+$V$188+$V$189+$V$191+$V$192+$V$193+$V$194+$V$200+$V$201+$V$337+$V$339+$V$341+$V$343+$V$344+$V$431+$V$432+$V$433+$V$434+$V$464+$V$465)</f>
        <v>0.45454545454545453</v>
      </c>
    </row>
    <row r="192" spans="1:23" x14ac:dyDescent="0.25">
      <c r="A192" s="81" t="s">
        <v>848</v>
      </c>
      <c r="B192" s="81" t="str">
        <f>VLOOKUP(A192,'PAI 2025 GPS rempl2)'!$A$3:$E$505,4,0)</f>
        <v>Actividad propia</v>
      </c>
      <c r="C192" s="82" t="s">
        <v>1565</v>
      </c>
      <c r="D192" s="82" t="s">
        <v>1564</v>
      </c>
      <c r="E192" s="82" t="s">
        <v>767</v>
      </c>
      <c r="F192" s="82"/>
      <c r="G192" s="82" t="str">
        <f>VLOOKUP(A192,'PAI 2025 GPS rempl2)'!$E$4:$L$504,8,0)</f>
        <v>N/A</v>
      </c>
      <c r="H192" s="82"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rempl2)'!$A$4:$V$504,17,0)</f>
        <v>1</v>
      </c>
      <c r="J192" s="82" t="str">
        <f>VLOOKUP(A192,'PAI 2025 GPS rempl2)'!$A$4:$V$504,18,0)</f>
        <v>Númerica</v>
      </c>
      <c r="K192" s="169">
        <f>VLOOKUP(A192,'PAI 2025 GPS rempl2)'!$A$4:$V$504,20,0)</f>
        <v>45717</v>
      </c>
      <c r="L192" s="169">
        <f>VLOOKUP(A192,'PAI 2025 GPS rempl2)'!$A$4:$V$504,21,0)</f>
        <v>45731</v>
      </c>
      <c r="M192" s="82" t="str">
        <f>VLOOKUP(A192,'PAI 2025 GPS rempl2)'!$A$4:$V$504,22,0)</f>
        <v>37-GRUPO DE TRABAJO DE ESTUDIOS ECONÓMICOS</v>
      </c>
      <c r="N192" s="82"/>
      <c r="O192" s="82"/>
      <c r="P192" s="82"/>
      <c r="Q192" s="82"/>
      <c r="S192" s="81" t="s">
        <v>848</v>
      </c>
      <c r="T192" s="81" t="str">
        <f>VLOOKUP(A192,'PAI 2025 GPS rempl2)'!$A$3:$E$505,4,0)</f>
        <v>Actividad propia</v>
      </c>
      <c r="U192" s="82" t="s">
        <v>1565</v>
      </c>
      <c r="V192" s="31">
        <f>VLOOKUP(S192,'PAI 2025 GPS rempl2)'!$E$4:$P$504,12,0)</f>
        <v>10</v>
      </c>
      <c r="W192" s="31">
        <f>+(V192*100)/($V$151+$V$153+$V$154+$V$155+$V$169+$V$170+$V$171+$V$172+$V$173+$V$175+$V$176+$V$178+$V$179+$V$180+$V$181+$V$182+$V$184+$V$185+$V$186+$V$187+$V$188+$V$189+$V$191+$V$192+$V$193+$V$194+$V$200+$V$201+$V$337+$V$339+$V$341+$V$343+$V$344+$V$431+$V$432+$V$433+$V$434+$V$464+$V$465)</f>
        <v>0.90909090909090906</v>
      </c>
    </row>
    <row r="193" spans="1:23" x14ac:dyDescent="0.25">
      <c r="A193" s="81" t="s">
        <v>850</v>
      </c>
      <c r="B193" s="81" t="str">
        <f>VLOOKUP(A193,'PAI 2025 GPS rempl2)'!$A$3:$E$505,4,0)</f>
        <v>Actividad propia</v>
      </c>
      <c r="C193" s="82" t="s">
        <v>1565</v>
      </c>
      <c r="D193" s="82" t="s">
        <v>1564</v>
      </c>
      <c r="E193" s="82" t="s">
        <v>767</v>
      </c>
      <c r="F193" s="82"/>
      <c r="G193" s="82" t="str">
        <f>VLOOKUP(A193,'PAI 2025 GPS rempl2)'!$E$4:$L$504,8,0)</f>
        <v>N/A</v>
      </c>
      <c r="H193" s="82" t="str">
        <f>VLOOKUP(A193,'PAI 2025 GPS rempl2)'!$A$4:$V$504,15,0)</f>
        <v>Definir un plan de trabajo para la elaboración y entrega de los estudios seleccionados (plan de trabajo)</v>
      </c>
      <c r="I193" s="82">
        <f>VLOOKUP(A193,'PAI 2025 GPS rempl2)'!$A$4:$V$504,17,0)</f>
        <v>1</v>
      </c>
      <c r="J193" s="82" t="str">
        <f>VLOOKUP(A193,'PAI 2025 GPS rempl2)'!$A$4:$V$504,18,0)</f>
        <v>Númerica</v>
      </c>
      <c r="K193" s="169">
        <f>VLOOKUP(A193,'PAI 2025 GPS rempl2)'!$A$4:$V$504,20,0)</f>
        <v>45733</v>
      </c>
      <c r="L193" s="169">
        <f>VLOOKUP(A193,'PAI 2025 GPS rempl2)'!$A$4:$V$504,21,0)</f>
        <v>45752</v>
      </c>
      <c r="M193" s="82" t="str">
        <f>VLOOKUP(A193,'PAI 2025 GPS rempl2)'!$A$4:$V$504,22,0)</f>
        <v>37-GRUPO DE TRABAJO DE ESTUDIOS ECONÓMICOS</v>
      </c>
      <c r="N193" s="82"/>
      <c r="O193" s="82"/>
      <c r="P193" s="82"/>
      <c r="Q193" s="82"/>
      <c r="S193" s="81" t="s">
        <v>850</v>
      </c>
      <c r="T193" s="81" t="str">
        <f>VLOOKUP(A193,'PAI 2025 GPS rempl2)'!$A$3:$E$505,4,0)</f>
        <v>Actividad propia</v>
      </c>
      <c r="U193" s="82" t="s">
        <v>1565</v>
      </c>
      <c r="V193" s="31">
        <f>VLOOKUP(S193,'PAI 2025 GPS rempl2)'!$E$4:$P$504,12,0)</f>
        <v>10</v>
      </c>
      <c r="W193" s="31">
        <f>+(V193*100)/($V$151+$V$153+$V$154+$V$155+$V$169+$V$170+$V$171+$V$172+$V$173+$V$175+$V$176+$V$178+$V$179+$V$180+$V$181+$V$182+$V$184+$V$185+$V$186+$V$187+$V$188+$V$189+$V$191+$V$192+$V$193+$V$194+$V$200+$V$201+$V$337+$V$339+$V$341+$V$343+$V$344+$V$431+$V$432+$V$433+$V$434+$V$464+$V$465)</f>
        <v>0.90909090909090906</v>
      </c>
    </row>
    <row r="194" spans="1:23" x14ac:dyDescent="0.25">
      <c r="A194" s="81" t="s">
        <v>852</v>
      </c>
      <c r="B194" s="81" t="str">
        <f>VLOOKUP(A194,'PAI 2025 GPS rempl2)'!$A$3:$E$505,4,0)</f>
        <v>Actividad propia</v>
      </c>
      <c r="C194" s="82" t="s">
        <v>1565</v>
      </c>
      <c r="D194" s="82" t="s">
        <v>1564</v>
      </c>
      <c r="E194" s="82" t="s">
        <v>767</v>
      </c>
      <c r="F194" s="82"/>
      <c r="G194" s="82" t="str">
        <f>VLOOKUP(A194,'PAI 2025 GPS rempl2)'!$E$4:$L$504,8,0)</f>
        <v>N/A</v>
      </c>
      <c r="H194" s="82" t="str">
        <f>VLOOKUP(A194,'PAI 2025 GPS rempl2)'!$A$4:$V$504,15,0)</f>
        <v>Ejecutar el plan de trabajo (Informe de seguimiento y/o ejecución del programa)</v>
      </c>
      <c r="I194" s="82">
        <f>VLOOKUP(A194,'PAI 2025 GPS rempl2)'!$A$4:$V$504,17,0)</f>
        <v>100</v>
      </c>
      <c r="J194" s="82" t="str">
        <f>VLOOKUP(A194,'PAI 2025 GPS rempl2)'!$A$4:$V$504,18,0)</f>
        <v>Porcentual</v>
      </c>
      <c r="K194" s="169">
        <f>VLOOKUP(A194,'PAI 2025 GPS rempl2)'!$A$4:$V$504,20,0)</f>
        <v>45754</v>
      </c>
      <c r="L194" s="169">
        <f>VLOOKUP(A194,'PAI 2025 GPS rempl2)'!$A$4:$V$504,21,0)</f>
        <v>46010</v>
      </c>
      <c r="M194" s="82" t="str">
        <f>VLOOKUP(A194,'PAI 2025 GPS rempl2)'!$A$4:$V$504,22,0)</f>
        <v>37-GRUPO DE TRABAJO DE ESTUDIOS ECONÓMICOS</v>
      </c>
      <c r="N194" s="82"/>
      <c r="O194" s="82"/>
      <c r="P194" s="82"/>
      <c r="Q194" s="82"/>
      <c r="S194" s="81" t="s">
        <v>852</v>
      </c>
      <c r="T194" s="81" t="str">
        <f>VLOOKUP(A194,'PAI 2025 GPS rempl2)'!$A$3:$E$505,4,0)</f>
        <v>Actividad propia</v>
      </c>
      <c r="U194" s="82" t="s">
        <v>1565</v>
      </c>
      <c r="V194" s="31">
        <f>VLOOKUP(S194,'PAI 2025 GPS rempl2)'!$E$4:$P$504,12,0)</f>
        <v>75</v>
      </c>
      <c r="W194" s="31">
        <f>+(V194*100)/($V$151+$V$153+$V$154+$V$155+$V$169+$V$170+$V$171+$V$172+$V$173+$V$175+$V$176+$V$178+$V$179+$V$180+$V$181+$V$182+$V$184+$V$185+$V$186+$V$187+$V$188+$V$189+$V$191+$V$192+$V$193+$V$194+$V$200+$V$201+$V$337+$V$339+$V$341+$V$343+$V$344+$V$431+$V$432+$V$433+$V$434+$V$464+$V$465)</f>
        <v>6.8181818181818183</v>
      </c>
    </row>
    <row r="195" spans="1:23" x14ac:dyDescent="0.25">
      <c r="A195" s="81" t="s">
        <v>855</v>
      </c>
      <c r="B195" s="81" t="str">
        <f>VLOOKUP(A195,'PAI 2025 GPS rempl2)'!$A$3:$E$505,4,0)</f>
        <v>Producto</v>
      </c>
      <c r="C195" s="82" t="s">
        <v>1555</v>
      </c>
      <c r="D195" s="82" t="s">
        <v>1566</v>
      </c>
      <c r="E195" s="82" t="s">
        <v>1474</v>
      </c>
      <c r="F195" s="82" t="s">
        <v>12</v>
      </c>
      <c r="G195" s="82" t="str">
        <f>VLOOKUP(A195,'PAI 2025 GPS rempl2)'!$E$4:$L$504,8,0)</f>
        <v>FUNCIONAMIENTO</v>
      </c>
      <c r="H195" s="82"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rempl2)'!$A$4:$V$504,17,0)</f>
        <v>1</v>
      </c>
      <c r="J195" s="82" t="str">
        <f>VLOOKUP(A195,'PAI 2025 GPS rempl2)'!$A$4:$V$504,18,0)</f>
        <v>Númerica</v>
      </c>
      <c r="K195" s="169">
        <f>VLOOKUP(A195,'PAI 2025 GPS rempl2)'!$A$4:$V$504,20,0)</f>
        <v>45691</v>
      </c>
      <c r="L195" s="169">
        <f>VLOOKUP(A195,'PAI 2025 GPS rempl2)'!$A$4:$V$504,21,0)</f>
        <v>45987</v>
      </c>
      <c r="M195" s="82" t="str">
        <f>VLOOKUP(A195,'PAI 2025 GPS rempl2)'!$A$4:$V$504,22,0)</f>
        <v>7000-DESPACHO DEL SUPERINTENDENTE DELEGADO PARA LA PROTECCIÓN DE DATOS PERSONALES</v>
      </c>
      <c r="N195" s="82" t="s">
        <v>1427</v>
      </c>
      <c r="O195" s="82" t="s">
        <v>1428</v>
      </c>
      <c r="P195" s="82">
        <v>0</v>
      </c>
      <c r="Q195" s="82" t="s">
        <v>1525</v>
      </c>
      <c r="S195" s="81" t="s">
        <v>855</v>
      </c>
      <c r="T195" s="81" t="str">
        <f>VLOOKUP(A195,'PAI 2025 GPS rempl2)'!$A$3:$E$505,4,0)</f>
        <v>Producto</v>
      </c>
      <c r="U195" s="82" t="s">
        <v>1555</v>
      </c>
      <c r="V195" s="31">
        <f>VLOOKUP(S195,'PAI 2025 GPS rempl2)'!$E$4:$P$504,12,0)</f>
        <v>10</v>
      </c>
      <c r="W195" s="146">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81" t="s">
        <v>857</v>
      </c>
      <c r="B196" s="81" t="str">
        <f>VLOOKUP(A196,'PAI 2025 GPS rempl2)'!$A$3:$E$505,4,0)</f>
        <v>Actividad propia</v>
      </c>
      <c r="C196" s="82" t="s">
        <v>1555</v>
      </c>
      <c r="D196" s="82" t="s">
        <v>1566</v>
      </c>
      <c r="E196" s="82" t="s">
        <v>1474</v>
      </c>
      <c r="F196" s="82"/>
      <c r="G196" s="82" t="str">
        <f>VLOOKUP(A196,'PAI 2025 GPS rempl2)'!$E$4:$L$504,8,0)</f>
        <v>N/A</v>
      </c>
      <c r="H196" s="82"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rempl2)'!$A$4:$V$504,17,0)</f>
        <v>1</v>
      </c>
      <c r="J196" s="82" t="str">
        <f>VLOOKUP(A196,'PAI 2025 GPS rempl2)'!$A$4:$V$504,18,0)</f>
        <v>Númerica</v>
      </c>
      <c r="K196" s="169">
        <f>VLOOKUP(A196,'PAI 2025 GPS rempl2)'!$A$4:$V$504,20,0)</f>
        <v>45691</v>
      </c>
      <c r="L196" s="169">
        <f>VLOOKUP(A196,'PAI 2025 GPS rempl2)'!$A$4:$V$504,21,0)</f>
        <v>45789</v>
      </c>
      <c r="M196" s="82" t="str">
        <f>VLOOKUP(A196,'PAI 2025 GPS rempl2)'!$A$4:$V$504,22,0)</f>
        <v>7000-DESPACHO DEL SUPERINTENDENTE DELEGADO PARA LA PROTECCIÓN DE DATOS PERSONALES</v>
      </c>
      <c r="N196" s="82"/>
      <c r="O196" s="82"/>
      <c r="P196" s="82"/>
      <c r="Q196" s="82"/>
      <c r="S196" s="81" t="s">
        <v>857</v>
      </c>
      <c r="T196" s="81" t="str">
        <f>VLOOKUP(A196,'PAI 2025 GPS rempl2)'!$A$3:$E$505,4,0)</f>
        <v>Actividad propia</v>
      </c>
      <c r="U196" s="82" t="s">
        <v>1555</v>
      </c>
      <c r="V196" s="31">
        <f>VLOOKUP(S196,'PAI 2025 GPS rempl2)'!$E$4:$P$504,12,0)</f>
        <v>30</v>
      </c>
      <c r="W196" s="148"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7" spans="1:23" x14ac:dyDescent="0.25">
      <c r="A197" s="81" t="s">
        <v>859</v>
      </c>
      <c r="B197" s="81" t="str">
        <f>VLOOKUP(A197,'PAI 2025 GPS rempl2)'!$A$3:$E$505,4,0)</f>
        <v>Actividad propia</v>
      </c>
      <c r="C197" s="82" t="s">
        <v>1555</v>
      </c>
      <c r="D197" s="82" t="s">
        <v>1566</v>
      </c>
      <c r="E197" s="82" t="s">
        <v>1474</v>
      </c>
      <c r="F197" s="82"/>
      <c r="G197" s="82" t="str">
        <f>VLOOKUP(A197,'PAI 2025 GPS rempl2)'!$E$4:$L$504,8,0)</f>
        <v>N/A</v>
      </c>
      <c r="H197" s="82" t="str">
        <f>VLOOKUP(A197,'PAI 2025 GPS rempl2)'!$A$4:$V$504,15,0)</f>
        <v>Elaborar documento con el desarrollo del estudio comparativo y un apartado de recomendaciones para la adopción o adaptación de dichas medidas en el marco regulatorio colombiano (Documento)</v>
      </c>
      <c r="I197" s="82">
        <f>VLOOKUP(A197,'PAI 2025 GPS rempl2)'!$A$4:$V$504,17,0)</f>
        <v>1</v>
      </c>
      <c r="J197" s="82" t="str">
        <f>VLOOKUP(A197,'PAI 2025 GPS rempl2)'!$A$4:$V$504,18,0)</f>
        <v>Númerica</v>
      </c>
      <c r="K197" s="169">
        <f>VLOOKUP(A197,'PAI 2025 GPS rempl2)'!$A$4:$V$504,20,0)</f>
        <v>45790</v>
      </c>
      <c r="L197" s="169">
        <f>VLOOKUP(A197,'PAI 2025 GPS rempl2)'!$A$4:$V$504,21,0)</f>
        <v>45947</v>
      </c>
      <c r="M197" s="82" t="str">
        <f>VLOOKUP(A197,'PAI 2025 GPS rempl2)'!$A$4:$V$504,22,0)</f>
        <v>7000-DESPACHO DEL SUPERINTENDENTE DELEGADO PARA LA PROTECCIÓN DE DATOS PERSONALES</v>
      </c>
      <c r="N197" s="82"/>
      <c r="O197" s="82"/>
      <c r="P197" s="82"/>
      <c r="Q197" s="82"/>
      <c r="S197" s="81" t="s">
        <v>859</v>
      </c>
      <c r="T197" s="81" t="str">
        <f>VLOOKUP(A197,'PAI 2025 GPS rempl2)'!$A$3:$E$505,4,0)</f>
        <v>Actividad propia</v>
      </c>
      <c r="U197" s="82" t="s">
        <v>1555</v>
      </c>
      <c r="V197" s="31">
        <f>VLOOKUP(S197,'PAI 2025 GPS rempl2)'!$E$4:$P$504,12,0)</f>
        <v>60</v>
      </c>
      <c r="W197" s="148"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8" spans="1:23" x14ac:dyDescent="0.25">
      <c r="A198" s="81" t="s">
        <v>861</v>
      </c>
      <c r="B198" s="81" t="str">
        <f>VLOOKUP(A198,'PAI 2025 GPS rempl2)'!$A$3:$E$505,4,0)</f>
        <v>Actividad propia</v>
      </c>
      <c r="C198" s="82" t="s">
        <v>1555</v>
      </c>
      <c r="D198" s="82" t="s">
        <v>1566</v>
      </c>
      <c r="E198" s="82" t="s">
        <v>1474</v>
      </c>
      <c r="F198" s="82"/>
      <c r="G198" s="82" t="str">
        <f>VLOOKUP(A198,'PAI 2025 GPS rempl2)'!$E$4:$L$504,8,0)</f>
        <v>N/A</v>
      </c>
      <c r="H198" s="82" t="str">
        <f>VLOOKUP(A198,'PAI 2025 GPS rempl2)'!$A$4:$V$504,15,0)</f>
        <v>Solicitar la publicación del documento con el propósito que entidades públicas y privadas conozcan los efectos de la Inteligencia Artificial (IA) al derecho en cuestión (Link de publicación)</v>
      </c>
      <c r="I198" s="82">
        <f>VLOOKUP(A198,'PAI 2025 GPS rempl2)'!$A$4:$V$504,17,0)</f>
        <v>1</v>
      </c>
      <c r="J198" s="82" t="str">
        <f>VLOOKUP(A198,'PAI 2025 GPS rempl2)'!$A$4:$V$504,18,0)</f>
        <v>Númerica</v>
      </c>
      <c r="K198" s="169">
        <f>VLOOKUP(A198,'PAI 2025 GPS rempl2)'!$A$4:$V$504,20,0)</f>
        <v>45947</v>
      </c>
      <c r="L198" s="169">
        <f>VLOOKUP(A198,'PAI 2025 GPS rempl2)'!$A$4:$V$504,21,0)</f>
        <v>45987</v>
      </c>
      <c r="M198" s="82" t="str">
        <f>VLOOKUP(A198,'PAI 2025 GPS rempl2)'!$A$4:$V$504,22,0)</f>
        <v>7000-DESPACHO DEL SUPERINTENDENTE DELEGADO PARA LA PROTECCIÓN DE DATOS PERSONALES</v>
      </c>
      <c r="N198" s="82"/>
      <c r="O198" s="82"/>
      <c r="P198" s="82"/>
      <c r="Q198" s="82"/>
      <c r="S198" s="81" t="s">
        <v>861</v>
      </c>
      <c r="T198" s="81" t="str">
        <f>VLOOKUP(A198,'PAI 2025 GPS rempl2)'!$A$3:$E$505,4,0)</f>
        <v>Actividad propia</v>
      </c>
      <c r="U198" s="82" t="s">
        <v>1555</v>
      </c>
      <c r="V198" s="31">
        <f>VLOOKUP(S198,'PAI 2025 GPS rempl2)'!$E$4:$P$504,12,0)</f>
        <v>10</v>
      </c>
      <c r="W198" s="148"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9" spans="1:23" x14ac:dyDescent="0.25">
      <c r="A199" s="81" t="s">
        <v>862</v>
      </c>
      <c r="B199" s="81" t="str">
        <f>VLOOKUP(A199,'PAI 2025 GPS rempl2)'!$A$3:$E$505,4,0)</f>
        <v>Producto</v>
      </c>
      <c r="C199" s="82" t="s">
        <v>1565</v>
      </c>
      <c r="D199" s="82" t="s">
        <v>1564</v>
      </c>
      <c r="E199" s="82" t="s">
        <v>767</v>
      </c>
      <c r="F199" s="82" t="s">
        <v>10</v>
      </c>
      <c r="G199" s="82" t="str">
        <f>VLOOKUP(A199,'PAI 2025 GPS rempl2)'!$E$4:$L$504,8,0)</f>
        <v>C-3503-0200-0012-20104c</v>
      </c>
      <c r="H199" s="82"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rempl2)'!$A$4:$V$504,17,0)</f>
        <v>1</v>
      </c>
      <c r="J199" s="82" t="str">
        <f>VLOOKUP(A199,'PAI 2025 GPS rempl2)'!$A$4:$V$504,18,0)</f>
        <v>Númerica</v>
      </c>
      <c r="K199" s="169">
        <f>VLOOKUP(A199,'PAI 2025 GPS rempl2)'!$A$4:$V$504,20,0)</f>
        <v>45720</v>
      </c>
      <c r="L199" s="169">
        <f>VLOOKUP(A199,'PAI 2025 GPS rempl2)'!$A$4:$V$504,21,0)</f>
        <v>45989</v>
      </c>
      <c r="M199" s="82" t="str">
        <f>VLOOKUP(A199,'PAI 2025 GPS rempl2)'!$A$4:$V$504,22,0)</f>
        <v>7000-DESPACHO DEL SUPERINTENDENTE DELEGADO PARA LA PROTECCIÓN DE DATOS PERSONALES</v>
      </c>
      <c r="N199" s="82" t="s">
        <v>1431</v>
      </c>
      <c r="O199" s="82" t="s">
        <v>1432</v>
      </c>
      <c r="P199" s="82" t="s">
        <v>1590</v>
      </c>
      <c r="Q199" s="82" t="s">
        <v>1772</v>
      </c>
      <c r="S199" s="81" t="s">
        <v>862</v>
      </c>
      <c r="T199" s="81" t="str">
        <f>VLOOKUP(A199,'PAI 2025 GPS rempl2)'!$A$3:$E$505,4,0)</f>
        <v>Producto</v>
      </c>
      <c r="U199" s="82" t="s">
        <v>1565</v>
      </c>
      <c r="V199" s="31">
        <f>VLOOKUP(S199,'PAI 2025 GPS rempl2)'!$E$4:$P$504,12,0)</f>
        <v>10</v>
      </c>
      <c r="W199" s="31">
        <f>+(V199*100)/($V$150+$V$168+$V$174+$V$177+$V$183+$V$190+$V$199+$V$336+$V$342+$V$430+$V$463)</f>
        <v>5.2631578947368425</v>
      </c>
    </row>
    <row r="200" spans="1:23" x14ac:dyDescent="0.25">
      <c r="A200" s="81" t="s">
        <v>864</v>
      </c>
      <c r="B200" s="81" t="str">
        <f>VLOOKUP(A200,'PAI 2025 GPS rempl2)'!$A$3:$E$505,4,0)</f>
        <v>Actividad propia</v>
      </c>
      <c r="C200" s="82" t="s">
        <v>1565</v>
      </c>
      <c r="D200" s="82" t="s">
        <v>1564</v>
      </c>
      <c r="E200" s="82" t="s">
        <v>767</v>
      </c>
      <c r="F200" s="82"/>
      <c r="G200" s="82" t="str">
        <f>VLOOKUP(A200,'PAI 2025 GPS rempl2)'!$E$4:$L$504,8,0)</f>
        <v>N/A</v>
      </c>
      <c r="H200" s="82"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rempl2)'!$A$4:$V$504,17,0)</f>
        <v>1</v>
      </c>
      <c r="J200" s="82" t="str">
        <f>VLOOKUP(A200,'PAI 2025 GPS rempl2)'!$A$4:$V$504,18,0)</f>
        <v>Númerica</v>
      </c>
      <c r="K200" s="169">
        <f>VLOOKUP(A200,'PAI 2025 GPS rempl2)'!$A$4:$V$504,20,0)</f>
        <v>45720</v>
      </c>
      <c r="L200" s="169">
        <f>VLOOKUP(A200,'PAI 2025 GPS rempl2)'!$A$4:$V$504,21,0)</f>
        <v>45961</v>
      </c>
      <c r="M200" s="82" t="str">
        <f>VLOOKUP(A200,'PAI 2025 GPS rempl2)'!$A$4:$V$504,22,0)</f>
        <v>7000-DESPACHO DEL SUPERINTENDENTE DELEGADO PARA LA PROTECCIÓN DE DATOS PERSONALES</v>
      </c>
      <c r="N200" s="82"/>
      <c r="O200" s="82"/>
      <c r="P200" s="82"/>
      <c r="Q200" s="82"/>
      <c r="S200" s="81" t="s">
        <v>864</v>
      </c>
      <c r="T200" s="81" t="str">
        <f>VLOOKUP(A200,'PAI 2025 GPS rempl2)'!$A$3:$E$505,4,0)</f>
        <v>Actividad propia</v>
      </c>
      <c r="U200" s="82" t="s">
        <v>1565</v>
      </c>
      <c r="V200" s="31">
        <f>VLOOKUP(S200,'PAI 2025 GPS rempl2)'!$E$4:$P$504,12,0)</f>
        <v>50</v>
      </c>
      <c r="W200" s="31">
        <f>+(V200*100)/($V$151+$V$153+$V$154+$V$155+$V$169+$V$170+$V$171+$V$172+$V$173+$V$175+$V$176+$V$178+$V$179+$V$180+$V$181+$V$182+$V$184+$V$185+$V$186+$V$187+$V$188+$V$189+$V$191+$V$192+$V$193+$V$194+$V$200+$V$201+$V$337+$V$339+$V$341+$V$343+$V$344+$V$431+$V$432+$V$433+$V$434+$V$464+$V$465)</f>
        <v>4.5454545454545459</v>
      </c>
    </row>
    <row r="201" spans="1:23" x14ac:dyDescent="0.25">
      <c r="A201" s="81" t="s">
        <v>865</v>
      </c>
      <c r="B201" s="81" t="str">
        <f>VLOOKUP(A201,'PAI 2025 GPS rempl2)'!$A$3:$E$505,4,0)</f>
        <v>Actividad propia</v>
      </c>
      <c r="C201" s="82" t="s">
        <v>1565</v>
      </c>
      <c r="D201" s="82" t="s">
        <v>1564</v>
      </c>
      <c r="E201" s="82" t="s">
        <v>767</v>
      </c>
      <c r="F201" s="82"/>
      <c r="G201" s="82" t="str">
        <f>VLOOKUP(A201,'PAI 2025 GPS rempl2)'!$E$4:$L$504,8,0)</f>
        <v>N/A</v>
      </c>
      <c r="H201" s="82" t="str">
        <f>VLOOKUP(A201,'PAI 2025 GPS rempl2)'!$A$4:$V$504,15,0)</f>
        <v>Realizar un informe con las conclusiones y reflexiones sobre la sinergias entre las propiedad industrial y el debido de tratamiento datos personales. (Informe elaborado)</v>
      </c>
      <c r="I201" s="82">
        <f>VLOOKUP(A201,'PAI 2025 GPS rempl2)'!$A$4:$V$504,17,0)</f>
        <v>1</v>
      </c>
      <c r="J201" s="82" t="str">
        <f>VLOOKUP(A201,'PAI 2025 GPS rempl2)'!$A$4:$V$504,18,0)</f>
        <v>Númerica</v>
      </c>
      <c r="K201" s="169">
        <f>VLOOKUP(A201,'PAI 2025 GPS rempl2)'!$A$4:$V$504,20,0)</f>
        <v>45839</v>
      </c>
      <c r="L201" s="169">
        <f>VLOOKUP(A201,'PAI 2025 GPS rempl2)'!$A$4:$V$504,21,0)</f>
        <v>45989</v>
      </c>
      <c r="M201" s="82" t="str">
        <f>VLOOKUP(A201,'PAI 2025 GPS rempl2)'!$A$4:$V$504,22,0)</f>
        <v>7000-DESPACHO DEL SUPERINTENDENTE DELEGADO PARA LA PROTECCIÓN DE DATOS PERSONALES</v>
      </c>
      <c r="N201" s="82"/>
      <c r="O201" s="82"/>
      <c r="P201" s="82"/>
      <c r="Q201" s="82"/>
      <c r="S201" s="81" t="s">
        <v>865</v>
      </c>
      <c r="T201" s="81" t="str">
        <f>VLOOKUP(A201,'PAI 2025 GPS rempl2)'!$A$3:$E$505,4,0)</f>
        <v>Actividad propia</v>
      </c>
      <c r="U201" s="82" t="s">
        <v>1565</v>
      </c>
      <c r="V201" s="31">
        <f>VLOOKUP(S201,'PAI 2025 GPS rempl2)'!$E$4:$P$504,12,0)</f>
        <v>50</v>
      </c>
      <c r="W201" s="31">
        <f>+(V201*100)/($V$151+$V$153+$V$154+$V$155+$V$169+$V$170+$V$171+$V$172+$V$173+$V$175+$V$176+$V$178+$V$179+$V$180+$V$181+$V$182+$V$184+$V$185+$V$186+$V$187+$V$188+$V$189+$V$191+$V$192+$V$193+$V$194+$V$200+$V$201+$V$337+$V$339+$V$341+$V$343+$V$344+$V$431+$V$432+$V$433+$V$434+$V$464+$V$465)</f>
        <v>4.5454545454545459</v>
      </c>
    </row>
    <row r="202" spans="1:23" x14ac:dyDescent="0.25">
      <c r="A202" s="81" t="s">
        <v>866</v>
      </c>
      <c r="B202" s="81" t="str">
        <f>VLOOKUP(A202,'PAI 2025 GPS rempl2)'!$A$3:$E$505,4,0)</f>
        <v>Producto</v>
      </c>
      <c r="C202" s="82" t="s">
        <v>1555</v>
      </c>
      <c r="D202" s="82" t="s">
        <v>1563</v>
      </c>
      <c r="E202" s="82" t="s">
        <v>715</v>
      </c>
      <c r="F202" s="82" t="s">
        <v>13</v>
      </c>
      <c r="G202" s="82" t="str">
        <f>VLOOKUP(A202,'PAI 2025 GPS rempl2)'!$E$4:$L$504,8,0)</f>
        <v>FUNCIONAMIENTO</v>
      </c>
      <c r="H202" s="82"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rempl2)'!$A$4:$V$504,17,0)</f>
        <v>1</v>
      </c>
      <c r="J202" s="82" t="str">
        <f>VLOOKUP(A202,'PAI 2025 GPS rempl2)'!$A$4:$V$504,18,0)</f>
        <v>Númerica</v>
      </c>
      <c r="K202" s="169">
        <f>VLOOKUP(A202,'PAI 2025 GPS rempl2)'!$A$4:$V$504,20,0)</f>
        <v>45748</v>
      </c>
      <c r="L202" s="169">
        <f>VLOOKUP(A202,'PAI 2025 GPS rempl2)'!$A$4:$V$504,21,0)</f>
        <v>45897</v>
      </c>
      <c r="M202" s="82" t="str">
        <f>VLOOKUP(A202,'PAI 2025 GPS rempl2)'!$A$4:$V$504,22,0)</f>
        <v>7000-DESPACHO DEL SUPERINTENDENTE DELEGADO PARA LA PROTECCIÓN DE DATOS PERSONALES</v>
      </c>
      <c r="N202" s="82" t="s">
        <v>1434</v>
      </c>
      <c r="O202" s="82" t="s">
        <v>1473</v>
      </c>
      <c r="P202" s="82" t="s">
        <v>1591</v>
      </c>
      <c r="Q202" s="82" t="s">
        <v>1528</v>
      </c>
      <c r="S202" s="81" t="s">
        <v>866</v>
      </c>
      <c r="T202" s="81" t="str">
        <f>VLOOKUP(A202,'PAI 2025 GPS rempl2)'!$A$3:$E$505,4,0)</f>
        <v>Producto</v>
      </c>
      <c r="U202" s="82" t="s">
        <v>1555</v>
      </c>
      <c r="V202" s="31">
        <f>VLOOKUP(S202,'PAI 2025 GPS rempl2)'!$E$4:$P$504,12,0)</f>
        <v>10</v>
      </c>
      <c r="W202" s="146">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81" t="s">
        <v>868</v>
      </c>
      <c r="B203" s="81" t="str">
        <f>VLOOKUP(A203,'PAI 2025 GPS rempl2)'!$A$3:$E$505,4,0)</f>
        <v>Actividad propia</v>
      </c>
      <c r="C203" s="82" t="s">
        <v>1555</v>
      </c>
      <c r="D203" s="82" t="s">
        <v>1563</v>
      </c>
      <c r="E203" s="82" t="s">
        <v>715</v>
      </c>
      <c r="F203" s="82"/>
      <c r="G203" s="82" t="str">
        <f>VLOOKUP(A203,'PAI 2025 GPS rempl2)'!$E$4:$L$504,8,0)</f>
        <v>N/A</v>
      </c>
      <c r="H203" s="82"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rempl2)'!$A$4:$V$504,17,0)</f>
        <v>1</v>
      </c>
      <c r="J203" s="82" t="str">
        <f>VLOOKUP(A203,'PAI 2025 GPS rempl2)'!$A$4:$V$504,18,0)</f>
        <v>Númerica</v>
      </c>
      <c r="K203" s="169">
        <f>VLOOKUP(A203,'PAI 2025 GPS rempl2)'!$A$4:$V$504,20,0)</f>
        <v>45748</v>
      </c>
      <c r="L203" s="169">
        <f>VLOOKUP(A203,'PAI 2025 GPS rempl2)'!$A$4:$V$504,21,0)</f>
        <v>45835</v>
      </c>
      <c r="M203" s="82" t="str">
        <f>VLOOKUP(A203,'PAI 2025 GPS rempl2)'!$A$4:$V$504,22,0)</f>
        <v>7000-DESPACHO DEL SUPERINTENDENTE DELEGADO PARA LA PROTECCIÓN DE DATOS PERSONALES</v>
      </c>
      <c r="N203" s="82"/>
      <c r="O203" s="82"/>
      <c r="P203" s="82"/>
      <c r="Q203" s="82"/>
      <c r="S203" s="81" t="s">
        <v>868</v>
      </c>
      <c r="T203" s="81" t="str">
        <f>VLOOKUP(A203,'PAI 2025 GPS rempl2)'!$A$3:$E$505,4,0)</f>
        <v>Actividad propia</v>
      </c>
      <c r="U203" s="82" t="s">
        <v>1555</v>
      </c>
      <c r="V203" s="31">
        <f>VLOOKUP(S203,'PAI 2025 GPS rempl2)'!$E$4:$P$504,12,0)</f>
        <v>50</v>
      </c>
      <c r="W203" s="148"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4" spans="1:23" x14ac:dyDescent="0.25">
      <c r="A204" s="81" t="s">
        <v>870</v>
      </c>
      <c r="B204" s="81" t="str">
        <f>VLOOKUP(A204,'PAI 2025 GPS rempl2)'!$A$3:$E$505,4,0)</f>
        <v>Actividad propia</v>
      </c>
      <c r="C204" s="82" t="s">
        <v>1555</v>
      </c>
      <c r="D204" s="82" t="s">
        <v>1563</v>
      </c>
      <c r="E204" s="82" t="s">
        <v>715</v>
      </c>
      <c r="F204" s="82"/>
      <c r="G204" s="82" t="str">
        <f>VLOOKUP(A204,'PAI 2025 GPS rempl2)'!$E$4:$L$504,8,0)</f>
        <v>N/A</v>
      </c>
      <c r="H204" s="82"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2">
        <f>VLOOKUP(A204,'PAI 2025 GPS rempl2)'!$A$4:$V$504,17,0)</f>
        <v>1</v>
      </c>
      <c r="J204" s="82" t="str">
        <f>VLOOKUP(A204,'PAI 2025 GPS rempl2)'!$A$4:$V$504,18,0)</f>
        <v>Númerica</v>
      </c>
      <c r="K204" s="169">
        <f>VLOOKUP(A204,'PAI 2025 GPS rempl2)'!$A$4:$V$504,20,0)</f>
        <v>45839</v>
      </c>
      <c r="L204" s="169">
        <f>VLOOKUP(A204,'PAI 2025 GPS rempl2)'!$A$4:$V$504,21,0)</f>
        <v>45897</v>
      </c>
      <c r="M204" s="82" t="str">
        <f>VLOOKUP(A204,'PAI 2025 GPS rempl2)'!$A$4:$V$504,22,0)</f>
        <v>7000-DESPACHO DEL SUPERINTENDENTE DELEGADO PARA LA PROTECCIÓN DE DATOS PERSONALES</v>
      </c>
      <c r="N204" s="82"/>
      <c r="O204" s="82"/>
      <c r="P204" s="82"/>
      <c r="Q204" s="82"/>
      <c r="S204" s="81" t="s">
        <v>870</v>
      </c>
      <c r="T204" s="81" t="str">
        <f>VLOOKUP(A204,'PAI 2025 GPS rempl2)'!$A$3:$E$505,4,0)</f>
        <v>Actividad propia</v>
      </c>
      <c r="U204" s="82" t="s">
        <v>1555</v>
      </c>
      <c r="V204" s="31">
        <f>VLOOKUP(S204,'PAI 2025 GPS rempl2)'!$E$4:$P$504,12,0)</f>
        <v>50</v>
      </c>
      <c r="W204" s="148"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5" spans="1:23" x14ac:dyDescent="0.25">
      <c r="A205" s="81" t="s">
        <v>871</v>
      </c>
      <c r="B205" s="81" t="str">
        <f>VLOOKUP(A205,'PAI 2025 GPS rempl2)'!$A$3:$E$505,4,0)</f>
        <v>Producto</v>
      </c>
      <c r="C205" s="82" t="s">
        <v>1555</v>
      </c>
      <c r="D205" s="82" t="s">
        <v>1563</v>
      </c>
      <c r="E205" s="82" t="s">
        <v>715</v>
      </c>
      <c r="F205" s="82" t="s">
        <v>10</v>
      </c>
      <c r="G205" s="82" t="str">
        <f>VLOOKUP(A205,'PAI 2025 GPS rempl2)'!$E$4:$L$504,8,0)</f>
        <v>C-3503-0200-0012-20104c</v>
      </c>
      <c r="H205" s="82" t="str">
        <f>VLOOKUP(A205,'PAI 2025 GPS rempl2)'!$A$4:$V$504,15,0)</f>
        <v>Eventos en temas relacionados con datos personales, realizados  (Pantallazos o captura de pantalla /único entregable)</v>
      </c>
      <c r="I205" s="82">
        <f>VLOOKUP(A205,'PAI 2025 GPS rempl2)'!$A$4:$V$504,17,0)</f>
        <v>2</v>
      </c>
      <c r="J205" s="82" t="str">
        <f>VLOOKUP(A205,'PAI 2025 GPS rempl2)'!$A$4:$V$504,18,0)</f>
        <v>Númerica</v>
      </c>
      <c r="K205" s="169">
        <f>VLOOKUP(A205,'PAI 2025 GPS rempl2)'!$A$4:$V$504,20,0)</f>
        <v>45692</v>
      </c>
      <c r="L205" s="169">
        <f>VLOOKUP(A205,'PAI 2025 GPS rempl2)'!$A$4:$V$504,21,0)</f>
        <v>45989</v>
      </c>
      <c r="M205" s="82" t="str">
        <f>VLOOKUP(A205,'PAI 2025 GPS rempl2)'!$A$4:$V$504,22,0)</f>
        <v>7000-DESPACHO DEL SUPERINTENDENTE DELEGADO PARA LA PROTECCIÓN DE DATOS PERSONALES;
73-GRUPO DE TRABAJO DE COMUNICACION</v>
      </c>
      <c r="N205" s="82" t="s">
        <v>1431</v>
      </c>
      <c r="O205" s="82" t="s">
        <v>1432</v>
      </c>
      <c r="P205" s="82" t="s">
        <v>1592</v>
      </c>
      <c r="Q205" s="82" t="s">
        <v>1772</v>
      </c>
      <c r="S205" s="81" t="s">
        <v>871</v>
      </c>
      <c r="T205" s="81" t="str">
        <f>VLOOKUP(A205,'PAI 2025 GPS rempl2)'!$A$3:$E$505,4,0)</f>
        <v>Producto</v>
      </c>
      <c r="U205" s="82" t="s">
        <v>1555</v>
      </c>
      <c r="V205" s="31">
        <f>VLOOKUP(S205,'PAI 2025 GPS rempl2)'!$E$4:$P$504,12,0)</f>
        <v>40</v>
      </c>
      <c r="W205" s="146">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81" t="s">
        <v>874</v>
      </c>
      <c r="B206" s="81" t="str">
        <f>VLOOKUP(A206,'PAI 2025 GPS rempl2)'!$A$3:$E$505,4,0)</f>
        <v>Actividad propia</v>
      </c>
      <c r="C206" s="82" t="s">
        <v>1555</v>
      </c>
      <c r="D206" s="82" t="s">
        <v>1563</v>
      </c>
      <c r="E206" s="82" t="s">
        <v>715</v>
      </c>
      <c r="F206" s="82"/>
      <c r="G206" s="82" t="str">
        <f>VLOOKUP(A206,'PAI 2025 GPS rempl2)'!$E$4:$L$504,8,0)</f>
        <v>N/A</v>
      </c>
      <c r="H206" s="82" t="str">
        <f>VLOOKUP(A206,'PAI 2025 GPS rempl2)'!$A$4:$V$504,15,0)</f>
        <v>Solicitar publicación de la fecha del evento en el calendario de eventos de la entidad  al Grupo de Comunicaciones  (captura de pantalla de la publicación de la fecha del evento / único entregable)</v>
      </c>
      <c r="I206" s="82">
        <f>VLOOKUP(A206,'PAI 2025 GPS rempl2)'!$A$4:$V$504,17,0)</f>
        <v>2</v>
      </c>
      <c r="J206" s="82" t="str">
        <f>VLOOKUP(A206,'PAI 2025 GPS rempl2)'!$A$4:$V$504,18,0)</f>
        <v>Númerica</v>
      </c>
      <c r="K206" s="169">
        <f>VLOOKUP(A206,'PAI 2025 GPS rempl2)'!$A$4:$V$504,20,0)</f>
        <v>45692</v>
      </c>
      <c r="L206" s="169">
        <f>VLOOKUP(A206,'PAI 2025 GPS rempl2)'!$A$4:$V$504,21,0)</f>
        <v>45933</v>
      </c>
      <c r="M206" s="82" t="str">
        <f>VLOOKUP(A206,'PAI 2025 GPS rempl2)'!$A$4:$V$504,22,0)</f>
        <v>7000-DESPACHO DEL SUPERINTENDENTE DELEGADO PARA LA PROTECCIÓN DE DATOS PERSONALES</v>
      </c>
      <c r="N206" s="82"/>
      <c r="O206" s="82"/>
      <c r="P206" s="82"/>
      <c r="Q206" s="82"/>
      <c r="S206" s="81" t="s">
        <v>874</v>
      </c>
      <c r="T206" s="81" t="str">
        <f>VLOOKUP(A206,'PAI 2025 GPS rempl2)'!$A$3:$E$505,4,0)</f>
        <v>Actividad propia</v>
      </c>
      <c r="U206" s="82" t="s">
        <v>1555</v>
      </c>
      <c r="V206" s="31">
        <f>VLOOKUP(S206,'PAI 2025 GPS rempl2)'!$E$4:$P$504,12,0)</f>
        <v>5</v>
      </c>
      <c r="W206" s="148"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7" spans="1:23" x14ac:dyDescent="0.25">
      <c r="A207" s="81" t="s">
        <v>876</v>
      </c>
      <c r="B207" s="81" t="str">
        <f>VLOOKUP(A207,'PAI 2025 GPS rempl2)'!$A$3:$E$505,4,0)</f>
        <v>Actividad propia</v>
      </c>
      <c r="C207" s="82" t="s">
        <v>1555</v>
      </c>
      <c r="D207" s="82" t="s">
        <v>1563</v>
      </c>
      <c r="E207" s="82" t="s">
        <v>715</v>
      </c>
      <c r="F207" s="82"/>
      <c r="G207" s="82" t="str">
        <f>VLOOKUP(A207,'PAI 2025 GPS rempl2)'!$E$4:$L$504,8,0)</f>
        <v>N/A</v>
      </c>
      <c r="H207" s="82" t="str">
        <f>VLOOKUP(A207,'PAI 2025 GPS rempl2)'!$A$4:$V$504,15,0)</f>
        <v>Diligenciar check list del evento con la fecha definitiva igual a la publicada en el  calendario de eventos  (documento de check list para la realización del evento / único entregable)</v>
      </c>
      <c r="I207" s="82">
        <f>VLOOKUP(A207,'PAI 2025 GPS rempl2)'!$A$4:$V$504,17,0)</f>
        <v>2</v>
      </c>
      <c r="J207" s="82" t="str">
        <f>VLOOKUP(A207,'PAI 2025 GPS rempl2)'!$A$4:$V$504,18,0)</f>
        <v>Númerica</v>
      </c>
      <c r="K207" s="169">
        <f>VLOOKUP(A207,'PAI 2025 GPS rempl2)'!$A$4:$V$504,20,0)</f>
        <v>45811</v>
      </c>
      <c r="L207" s="169">
        <f>VLOOKUP(A207,'PAI 2025 GPS rempl2)'!$A$4:$V$504,21,0)</f>
        <v>45947</v>
      </c>
      <c r="M207" s="82" t="str">
        <f>VLOOKUP(A207,'PAI 2025 GPS rempl2)'!$A$4:$V$504,22,0)</f>
        <v>7000-DESPACHO DEL SUPERINTENDENTE DELEGADO PARA LA PROTECCIÓN DE DATOS PERSONALES</v>
      </c>
      <c r="N207" s="82"/>
      <c r="O207" s="82"/>
      <c r="P207" s="82"/>
      <c r="Q207" s="82"/>
      <c r="S207" s="81" t="s">
        <v>876</v>
      </c>
      <c r="T207" s="81" t="str">
        <f>VLOOKUP(A207,'PAI 2025 GPS rempl2)'!$A$3:$E$505,4,0)</f>
        <v>Actividad propia</v>
      </c>
      <c r="U207" s="82" t="s">
        <v>1555</v>
      </c>
      <c r="V207" s="31">
        <f>VLOOKUP(S207,'PAI 2025 GPS rempl2)'!$E$4:$P$504,12,0)</f>
        <v>15</v>
      </c>
      <c r="W207" s="148"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8" spans="1:23" x14ac:dyDescent="0.25">
      <c r="A208" s="81" t="s">
        <v>878</v>
      </c>
      <c r="B208" s="81" t="str">
        <f>VLOOKUP(A208,'PAI 2025 GPS rempl2)'!$A$3:$E$505,4,0)</f>
        <v>Actividad propia</v>
      </c>
      <c r="C208" s="82" t="s">
        <v>1555</v>
      </c>
      <c r="D208" s="82" t="s">
        <v>1563</v>
      </c>
      <c r="E208" s="82" t="s">
        <v>715</v>
      </c>
      <c r="F208" s="82"/>
      <c r="G208" s="82" t="str">
        <f>VLOOKUP(A208,'PAI 2025 GPS rempl2)'!$E$4:$L$504,8,0)</f>
        <v>N/A</v>
      </c>
      <c r="H208" s="82" t="str">
        <f>VLOOKUP(A208,'PAI 2025 GPS rempl2)'!$A$4:$V$504,15,0)</f>
        <v>Elaborar y enviar agenda definitiva para ser publicada  (correo electrónico con agenda definitiva / único entregable)</v>
      </c>
      <c r="I208" s="82">
        <f>VLOOKUP(A208,'PAI 2025 GPS rempl2)'!$A$4:$V$504,17,0)</f>
        <v>2</v>
      </c>
      <c r="J208" s="82" t="str">
        <f>VLOOKUP(A208,'PAI 2025 GPS rempl2)'!$A$4:$V$504,18,0)</f>
        <v>Númerica</v>
      </c>
      <c r="K208" s="169">
        <f>VLOOKUP(A208,'PAI 2025 GPS rempl2)'!$A$4:$V$504,20,0)</f>
        <v>45811</v>
      </c>
      <c r="L208" s="169">
        <f>VLOOKUP(A208,'PAI 2025 GPS rempl2)'!$A$4:$V$504,21,0)</f>
        <v>45968</v>
      </c>
      <c r="M208" s="82" t="str">
        <f>VLOOKUP(A208,'PAI 2025 GPS rempl2)'!$A$4:$V$504,22,0)</f>
        <v>7000-DESPACHO DEL SUPERINTENDENTE DELEGADO PARA LA PROTECCIÓN DE DATOS PERSONALES</v>
      </c>
      <c r="N208" s="82"/>
      <c r="O208" s="82"/>
      <c r="P208" s="82"/>
      <c r="Q208" s="82"/>
      <c r="S208" s="81" t="s">
        <v>878</v>
      </c>
      <c r="T208" s="81" t="str">
        <f>VLOOKUP(A208,'PAI 2025 GPS rempl2)'!$A$3:$E$505,4,0)</f>
        <v>Actividad propia</v>
      </c>
      <c r="U208" s="82" t="s">
        <v>1555</v>
      </c>
      <c r="V208" s="31">
        <f>VLOOKUP(S208,'PAI 2025 GPS rempl2)'!$E$4:$P$504,12,0)</f>
        <v>20</v>
      </c>
      <c r="W208" s="148"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9" spans="1:23" x14ac:dyDescent="0.25">
      <c r="A209" s="81" t="s">
        <v>880</v>
      </c>
      <c r="B209" s="81" t="str">
        <f>VLOOKUP(A209,'PAI 2025 GPS rempl2)'!$A$3:$E$505,4,0)</f>
        <v>Actividad sin participación</v>
      </c>
      <c r="C209" s="82" t="s">
        <v>1555</v>
      </c>
      <c r="D209" s="82" t="s">
        <v>1563</v>
      </c>
      <c r="E209" s="82" t="s">
        <v>715</v>
      </c>
      <c r="F209" s="82"/>
      <c r="G209" s="82" t="str">
        <f>VLOOKUP(A209,'PAI 2025 GPS rempl2)'!$E$4:$L$504,8,0)</f>
        <v>N/A</v>
      </c>
      <c r="H209" s="82" t="str">
        <f>VLOOKUP(A209,'PAI 2025 GPS rempl2)'!$A$4:$V$504,15,0)</f>
        <v>Publicar Agenda definitiva  (Captura de pantalla de la publicación)</v>
      </c>
      <c r="I209" s="82">
        <f>VLOOKUP(A209,'PAI 2025 GPS rempl2)'!$A$4:$V$504,17,0)</f>
        <v>2</v>
      </c>
      <c r="J209" s="82" t="str">
        <f>VLOOKUP(A209,'PAI 2025 GPS rempl2)'!$A$4:$V$504,18,0)</f>
        <v>Númerica</v>
      </c>
      <c r="K209" s="169">
        <f>VLOOKUP(A209,'PAI 2025 GPS rempl2)'!$A$4:$V$504,20,0)</f>
        <v>45811</v>
      </c>
      <c r="L209" s="169">
        <f>VLOOKUP(A209,'PAI 2025 GPS rempl2)'!$A$4:$V$504,21,0)</f>
        <v>45982</v>
      </c>
      <c r="M209" s="82" t="str">
        <f>VLOOKUP(A209,'PAI 2025 GPS rempl2)'!$A$4:$V$504,22,0)</f>
        <v>73-GRUPO DE TRABAJO DE COMUNICACION</v>
      </c>
      <c r="N209" s="82"/>
      <c r="O209" s="82"/>
      <c r="P209" s="82"/>
      <c r="Q209" s="82"/>
      <c r="S209" s="81" t="s">
        <v>880</v>
      </c>
      <c r="T209" s="81" t="str">
        <f>VLOOKUP(A209,'PAI 2025 GPS rempl2)'!$A$3:$E$505,4,0)</f>
        <v>Actividad sin participación</v>
      </c>
      <c r="U209" s="82" t="s">
        <v>1555</v>
      </c>
      <c r="V209" s="31">
        <f>VLOOKUP(S209,'PAI 2025 GPS rempl2)'!$E$4:$P$504,12,0)</f>
        <v>0</v>
      </c>
      <c r="W209" s="31">
        <f>+V209</f>
        <v>0</v>
      </c>
    </row>
    <row r="210" spans="1:23" x14ac:dyDescent="0.25">
      <c r="A210" s="81" t="s">
        <v>882</v>
      </c>
      <c r="B210" s="81" t="str">
        <f>VLOOKUP(A210,'PAI 2025 GPS rempl2)'!$A$3:$E$505,4,0)</f>
        <v>Actividad propia</v>
      </c>
      <c r="C210" s="82" t="s">
        <v>1555</v>
      </c>
      <c r="D210" s="82" t="s">
        <v>1563</v>
      </c>
      <c r="E210" s="82" t="s">
        <v>715</v>
      </c>
      <c r="F210" s="82"/>
      <c r="G210" s="82" t="str">
        <f>VLOOKUP(A210,'PAI 2025 GPS rempl2)'!$E$4:$L$504,8,0)</f>
        <v>N/A</v>
      </c>
      <c r="H210" s="82" t="str">
        <f>VLOOKUP(A210,'PAI 2025 GPS rempl2)'!$A$4:$V$504,15,0)</f>
        <v>Realizar el evento (fotografías del evento realizado / único entregable)()</v>
      </c>
      <c r="I210" s="82">
        <f>VLOOKUP(A210,'PAI 2025 GPS rempl2)'!$A$4:$V$504,17,0)</f>
        <v>2</v>
      </c>
      <c r="J210" s="82" t="str">
        <f>VLOOKUP(A210,'PAI 2025 GPS rempl2)'!$A$4:$V$504,18,0)</f>
        <v>Númerica</v>
      </c>
      <c r="K210" s="169">
        <f>VLOOKUP(A210,'PAI 2025 GPS rempl2)'!$A$4:$V$504,20,0)</f>
        <v>45811</v>
      </c>
      <c r="L210" s="169">
        <f>VLOOKUP(A210,'PAI 2025 GPS rempl2)'!$A$4:$V$504,21,0)</f>
        <v>45989</v>
      </c>
      <c r="M210" s="82" t="str">
        <f>VLOOKUP(A210,'PAI 2025 GPS rempl2)'!$A$4:$V$504,22,0)</f>
        <v>7000-DESPACHO DEL SUPERINTENDENTE DELEGADO PARA LA PROTECCIÓN DE DATOS PERSONALES;
73-GRUPO DE TRABAJO DE COMUNICACION</v>
      </c>
      <c r="N210" s="82"/>
      <c r="O210" s="82"/>
      <c r="P210" s="82"/>
      <c r="Q210" s="82"/>
      <c r="S210" s="81" t="s">
        <v>882</v>
      </c>
      <c r="T210" s="81" t="str">
        <f>VLOOKUP(A210,'PAI 2025 GPS rempl2)'!$A$3:$E$505,4,0)</f>
        <v>Actividad propia</v>
      </c>
      <c r="U210" s="82" t="s">
        <v>1555</v>
      </c>
      <c r="V210" s="31">
        <f>VLOOKUP(S210,'PAI 2025 GPS rempl2)'!$E$4:$P$504,12,0)</f>
        <v>60</v>
      </c>
      <c r="W210" s="148"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1" spans="1:23" x14ac:dyDescent="0.25">
      <c r="A211" s="81" t="s">
        <v>884</v>
      </c>
      <c r="B211" s="81" t="str">
        <f>VLOOKUP(A211,'PAI 2025 GPS rempl2)'!$A$3:$E$505,4,0)</f>
        <v>Producto</v>
      </c>
      <c r="C211" s="82" t="s">
        <v>1555</v>
      </c>
      <c r="D211" s="82" t="s">
        <v>1559</v>
      </c>
      <c r="E211" s="82" t="s">
        <v>632</v>
      </c>
      <c r="F211" s="82" t="s">
        <v>10</v>
      </c>
      <c r="G211" s="82" t="str">
        <f>VLOOKUP(A211,'PAI 2025 GPS rempl2)'!$E$4:$L$504,8,0)</f>
        <v>FUNCIONAMIENTO</v>
      </c>
      <c r="H211" s="82" t="str">
        <f>VLOOKUP(A211,'PAI 2025 GPS rempl2)'!$A$4:$V$504,15,0)</f>
        <v>Campaña de divulgación para fortalecer el empoderamiento de las personas sobre sus datos, ejecutada (Pantallazos con la publicación/único entregable)</v>
      </c>
      <c r="I211" s="82">
        <f>VLOOKUP(A211,'PAI 2025 GPS rempl2)'!$A$4:$V$504,17,0)</f>
        <v>1</v>
      </c>
      <c r="J211" s="82" t="str">
        <f>VLOOKUP(A211,'PAI 2025 GPS rempl2)'!$A$4:$V$504,18,0)</f>
        <v>Númerica</v>
      </c>
      <c r="K211" s="169">
        <f>VLOOKUP(A211,'PAI 2025 GPS rempl2)'!$A$4:$V$504,20,0)</f>
        <v>45691</v>
      </c>
      <c r="L211" s="169">
        <f>VLOOKUP(A211,'PAI 2025 GPS rempl2)'!$A$4:$V$504,21,0)</f>
        <v>45868</v>
      </c>
      <c r="M211" s="82" t="str">
        <f>VLOOKUP(A211,'PAI 2025 GPS rempl2)'!$A$4:$V$504,22,0)</f>
        <v>7000-DESPACHO DEL SUPERINTENDENTE DELEGADO PARA LA PROTECCIÓN DE DATOS PERSONALES;
73-GRUPO DE TRABAJO DE COMUNICACION</v>
      </c>
      <c r="N211" s="82" t="s">
        <v>1431</v>
      </c>
      <c r="O211" s="82" t="s">
        <v>1432</v>
      </c>
      <c r="P211" s="82" t="s">
        <v>1592</v>
      </c>
      <c r="Q211" s="82" t="s">
        <v>1772</v>
      </c>
      <c r="S211" s="81" t="s">
        <v>884</v>
      </c>
      <c r="T211" s="81" t="str">
        <f>VLOOKUP(A211,'PAI 2025 GPS rempl2)'!$A$3:$E$505,4,0)</f>
        <v>Producto</v>
      </c>
      <c r="U211" s="82" t="s">
        <v>1555</v>
      </c>
      <c r="V211" s="31">
        <f>VLOOKUP(S211,'PAI 2025 GPS rempl2)'!$E$4:$P$504,12,0)</f>
        <v>30</v>
      </c>
      <c r="W211" s="146">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81" t="s">
        <v>886</v>
      </c>
      <c r="B212" s="81" t="str">
        <f>VLOOKUP(A212,'PAI 2025 GPS rempl2)'!$A$3:$E$505,4,0)</f>
        <v>Actividad propia</v>
      </c>
      <c r="C212" s="82" t="s">
        <v>1555</v>
      </c>
      <c r="D212" s="82" t="s">
        <v>1559</v>
      </c>
      <c r="E212" s="82" t="s">
        <v>632</v>
      </c>
      <c r="F212" s="82"/>
      <c r="G212" s="82" t="str">
        <f>VLOOKUP(A212,'PAI 2025 GPS rempl2)'!$E$4:$L$504,8,0)</f>
        <v>N/A</v>
      </c>
      <c r="H212" s="82" t="str">
        <f>VLOOKUP(A212,'PAI 2025 GPS rempl2)'!$A$4:$V$504,15,0)</f>
        <v>Diligenciar y enviar al Grupo de trabajo de comunicaciones el brief  de la campaña genérica previa concertación con OSCAE. (correo electrónico con el Brief diligenciado /único entregable)</v>
      </c>
      <c r="I212" s="82">
        <f>VLOOKUP(A212,'PAI 2025 GPS rempl2)'!$A$4:$V$504,17,0)</f>
        <v>1</v>
      </c>
      <c r="J212" s="82" t="str">
        <f>VLOOKUP(A212,'PAI 2025 GPS rempl2)'!$A$4:$V$504,18,0)</f>
        <v>Númerica</v>
      </c>
      <c r="K212" s="169">
        <f>VLOOKUP(A212,'PAI 2025 GPS rempl2)'!$A$4:$V$504,20,0)</f>
        <v>45691</v>
      </c>
      <c r="L212" s="169">
        <f>VLOOKUP(A212,'PAI 2025 GPS rempl2)'!$A$4:$V$504,21,0)</f>
        <v>45736</v>
      </c>
      <c r="M212" s="82" t="str">
        <f>VLOOKUP(A212,'PAI 2025 GPS rempl2)'!$A$4:$V$504,22,0)</f>
        <v>7000-DESPACHO DEL SUPERINTENDENTE DELEGADO PARA LA PROTECCIÓN DE DATOS PERSONALES</v>
      </c>
      <c r="N212" s="82"/>
      <c r="O212" s="82"/>
      <c r="P212" s="82"/>
      <c r="Q212" s="82"/>
      <c r="S212" s="81" t="s">
        <v>886</v>
      </c>
      <c r="T212" s="81" t="str">
        <f>VLOOKUP(A212,'PAI 2025 GPS rempl2)'!$A$3:$E$505,4,0)</f>
        <v>Actividad propia</v>
      </c>
      <c r="U212" s="82" t="s">
        <v>1555</v>
      </c>
      <c r="V212" s="31">
        <f>VLOOKUP(S212,'PAI 2025 GPS rempl2)'!$E$4:$P$504,12,0)</f>
        <v>50</v>
      </c>
      <c r="W212" s="148"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3" spans="1:23" x14ac:dyDescent="0.25">
      <c r="A213" s="81" t="s">
        <v>888</v>
      </c>
      <c r="B213" s="81" t="str">
        <f>VLOOKUP(A213,'PAI 2025 GPS rempl2)'!$A$3:$E$505,4,0)</f>
        <v>Actividad sin participación</v>
      </c>
      <c r="C213" s="82" t="s">
        <v>1555</v>
      </c>
      <c r="D213" s="82" t="s">
        <v>1559</v>
      </c>
      <c r="E213" s="82" t="s">
        <v>632</v>
      </c>
      <c r="F213" s="82"/>
      <c r="G213" s="82" t="str">
        <f>VLOOKUP(A213,'PAI 2025 GPS rempl2)'!$E$4:$L$504,8,0)</f>
        <v>N/A</v>
      </c>
      <c r="H213" s="82"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rempl2)'!$A$4:$V$504,17,0)</f>
        <v>1</v>
      </c>
      <c r="J213" s="82" t="str">
        <f>VLOOKUP(A213,'PAI 2025 GPS rempl2)'!$A$4:$V$504,18,0)</f>
        <v>Númerica</v>
      </c>
      <c r="K213" s="169">
        <f>VLOOKUP(A213,'PAI 2025 GPS rempl2)'!$A$4:$V$504,20,0)</f>
        <v>45737</v>
      </c>
      <c r="L213" s="169">
        <f>VLOOKUP(A213,'PAI 2025 GPS rempl2)'!$A$4:$V$504,21,0)</f>
        <v>45782</v>
      </c>
      <c r="M213" s="82" t="str">
        <f>VLOOKUP(A213,'PAI 2025 GPS rempl2)'!$A$4:$V$504,22,0)</f>
        <v>73-GRUPO DE TRABAJO DE COMUNICACION</v>
      </c>
      <c r="N213" s="82"/>
      <c r="O213" s="82"/>
      <c r="P213" s="82"/>
      <c r="Q213" s="82"/>
      <c r="S213" s="81" t="s">
        <v>888</v>
      </c>
      <c r="T213" s="81" t="str">
        <f>VLOOKUP(A213,'PAI 2025 GPS rempl2)'!$A$3:$E$505,4,0)</f>
        <v>Actividad sin participación</v>
      </c>
      <c r="U213" s="82" t="s">
        <v>1555</v>
      </c>
      <c r="V213" s="31">
        <f>VLOOKUP(S213,'PAI 2025 GPS rempl2)'!$E$4:$P$504,12,0)</f>
        <v>0</v>
      </c>
      <c r="W213" s="31">
        <f>+V213</f>
        <v>0</v>
      </c>
    </row>
    <row r="214" spans="1:23" x14ac:dyDescent="0.25">
      <c r="A214" s="81" t="s">
        <v>890</v>
      </c>
      <c r="B214" s="81" t="str">
        <f>VLOOKUP(A214,'PAI 2025 GPS rempl2)'!$A$3:$E$505,4,0)</f>
        <v>Actividad propia</v>
      </c>
      <c r="C214" s="82" t="s">
        <v>1555</v>
      </c>
      <c r="D214" s="82" t="s">
        <v>1559</v>
      </c>
      <c r="E214" s="82" t="s">
        <v>632</v>
      </c>
      <c r="F214" s="82"/>
      <c r="G214" s="82" t="str">
        <f>VLOOKUP(A214,'PAI 2025 GPS rempl2)'!$E$4:$L$504,8,0)</f>
        <v>N/A</v>
      </c>
      <c r="H214" s="82" t="str">
        <f>VLOOKUP(A214,'PAI 2025 GPS rempl2)'!$A$4:$V$504,15,0)</f>
        <v>Revisar y aprobar la propuesta por parte del área responsable (única revisión) /correo electrónico con documento aprobado)</v>
      </c>
      <c r="I214" s="82">
        <f>VLOOKUP(A214,'PAI 2025 GPS rempl2)'!$A$4:$V$504,17,0)</f>
        <v>1</v>
      </c>
      <c r="J214" s="82" t="str">
        <f>VLOOKUP(A214,'PAI 2025 GPS rempl2)'!$A$4:$V$504,18,0)</f>
        <v>Númerica</v>
      </c>
      <c r="K214" s="169">
        <f>VLOOKUP(A214,'PAI 2025 GPS rempl2)'!$A$4:$V$504,20,0)</f>
        <v>45783</v>
      </c>
      <c r="L214" s="169">
        <f>VLOOKUP(A214,'PAI 2025 GPS rempl2)'!$A$4:$V$504,21,0)</f>
        <v>45785</v>
      </c>
      <c r="M214" s="82" t="str">
        <f>VLOOKUP(A214,'PAI 2025 GPS rempl2)'!$A$4:$V$504,22,0)</f>
        <v>7000-DESPACHO DEL SUPERINTENDENTE DELEGADO PARA LA PROTECCIÓN DE DATOS PERSONALES</v>
      </c>
      <c r="N214" s="82"/>
      <c r="O214" s="82"/>
      <c r="P214" s="82"/>
      <c r="Q214" s="82"/>
      <c r="S214" s="81" t="s">
        <v>890</v>
      </c>
      <c r="T214" s="81" t="str">
        <f>VLOOKUP(A214,'PAI 2025 GPS rempl2)'!$A$3:$E$505,4,0)</f>
        <v>Actividad propia</v>
      </c>
      <c r="U214" s="82" t="s">
        <v>1555</v>
      </c>
      <c r="V214" s="31">
        <f>VLOOKUP(S214,'PAI 2025 GPS rempl2)'!$E$4:$P$504,12,0)</f>
        <v>50</v>
      </c>
      <c r="W214" s="148"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5" spans="1:23" x14ac:dyDescent="0.25">
      <c r="A215" s="81" t="s">
        <v>892</v>
      </c>
      <c r="B215" s="81" t="str">
        <f>VLOOKUP(A215,'PAI 2025 GPS rempl2)'!$A$3:$E$505,4,0)</f>
        <v>Actividad sin participación</v>
      </c>
      <c r="C215" s="82" t="s">
        <v>1555</v>
      </c>
      <c r="D215" s="82" t="s">
        <v>1559</v>
      </c>
      <c r="E215" s="82" t="s">
        <v>632</v>
      </c>
      <c r="F215" s="82"/>
      <c r="G215" s="82" t="str">
        <f>VLOOKUP(A215,'PAI 2025 GPS rempl2)'!$E$4:$L$504,8,0)</f>
        <v>N/A</v>
      </c>
      <c r="H215" s="82" t="str">
        <f>VLOOKUP(A215,'PAI 2025 GPS rempl2)'!$A$4:$V$504,15,0)</f>
        <v>Ejecutar la campaña  (Capturas de pantalla de la publicación de la campaña)</v>
      </c>
      <c r="I215" s="82">
        <f>VLOOKUP(A215,'PAI 2025 GPS rempl2)'!$A$4:$V$504,17,0)</f>
        <v>1</v>
      </c>
      <c r="J215" s="82" t="str">
        <f>VLOOKUP(A215,'PAI 2025 GPS rempl2)'!$A$4:$V$504,18,0)</f>
        <v>Númerica</v>
      </c>
      <c r="K215" s="169">
        <f>VLOOKUP(A215,'PAI 2025 GPS rempl2)'!$A$4:$V$504,20,0)</f>
        <v>45786</v>
      </c>
      <c r="L215" s="169">
        <f>VLOOKUP(A215,'PAI 2025 GPS rempl2)'!$A$4:$V$504,21,0)</f>
        <v>45868</v>
      </c>
      <c r="M215" s="82" t="str">
        <f>VLOOKUP(A215,'PAI 2025 GPS rempl2)'!$A$4:$V$504,22,0)</f>
        <v>73-GRUPO DE TRABAJO DE COMUNICACION</v>
      </c>
      <c r="N215" s="82"/>
      <c r="O215" s="82"/>
      <c r="P215" s="82"/>
      <c r="Q215" s="82"/>
      <c r="S215" s="81" t="s">
        <v>892</v>
      </c>
      <c r="T215" s="81" t="str">
        <f>VLOOKUP(A215,'PAI 2025 GPS rempl2)'!$A$3:$E$505,4,0)</f>
        <v>Actividad sin participación</v>
      </c>
      <c r="U215" s="82" t="s">
        <v>1555</v>
      </c>
      <c r="V215" s="31">
        <f>VLOOKUP(S215,'PAI 2025 GPS rempl2)'!$E$4:$P$504,12,0)</f>
        <v>0</v>
      </c>
      <c r="W215" s="31">
        <f>+V215</f>
        <v>0</v>
      </c>
    </row>
    <row r="216" spans="1:23" x14ac:dyDescent="0.25">
      <c r="A216" s="81" t="s">
        <v>895</v>
      </c>
      <c r="B216" s="81" t="str">
        <f>VLOOKUP(A216,'PAI 2025 GPS rempl2)'!$A$3:$E$505,4,0)</f>
        <v>Producto</v>
      </c>
      <c r="C216" s="82" t="s">
        <v>1555</v>
      </c>
      <c r="D216" s="82" t="s">
        <v>1563</v>
      </c>
      <c r="E216" s="82" t="s">
        <v>715</v>
      </c>
      <c r="F216" s="82" t="s">
        <v>10</v>
      </c>
      <c r="G216" s="82" t="str">
        <f>VLOOKUP(A216,'PAI 2025 GPS rempl2)'!$E$4:$L$504,8,0)</f>
        <v>C-3503-0200-0012-20104c</v>
      </c>
      <c r="H216" s="82" t="str">
        <f>VLOOKUP(A216,'PAI 2025 GPS rempl2)'!$A$4:$V$504,15,0)</f>
        <v>Capacitaciones dirigidas al a los sujetos obligados para la adecuada inscripción de sus bases de datos en el Registro Nacional de Bases de Datos (RNBD), realizadas (registros fotográficos/capturas de pantallas )</v>
      </c>
      <c r="I216" s="82">
        <f>VLOOKUP(A216,'PAI 2025 GPS rempl2)'!$A$4:$V$504,17,0)</f>
        <v>6</v>
      </c>
      <c r="J216" s="82" t="str">
        <f>VLOOKUP(A216,'PAI 2025 GPS rempl2)'!$A$4:$V$504,18,0)</f>
        <v>Númerica</v>
      </c>
      <c r="K216" s="169">
        <f>VLOOKUP(A216,'PAI 2025 GPS rempl2)'!$A$4:$V$504,20,0)</f>
        <v>45692</v>
      </c>
      <c r="L216" s="169">
        <f>VLOOKUP(A216,'PAI 2025 GPS rempl2)'!$A$4:$V$504,21,0)</f>
        <v>46007</v>
      </c>
      <c r="M216" s="82" t="str">
        <f>VLOOKUP(A216,'PAI 2025 GPS rempl2)'!$A$4:$V$504,22,0)</f>
        <v>7100-DIRECCIÓN DE INVESTIGACIONES DE PROTECCIÓN DE DATOS PERSONALES;
73-GRUPO DE TRABAJO DE COMUNICACION</v>
      </c>
      <c r="N216" s="82" t="s">
        <v>1431</v>
      </c>
      <c r="O216" s="82" t="s">
        <v>1432</v>
      </c>
      <c r="P216" s="82">
        <v>0</v>
      </c>
      <c r="Q216" s="82" t="s">
        <v>1772</v>
      </c>
      <c r="S216" s="81" t="s">
        <v>895</v>
      </c>
      <c r="T216" s="81" t="str">
        <f>VLOOKUP(A216,'PAI 2025 GPS rempl2)'!$A$3:$E$505,4,0)</f>
        <v>Producto</v>
      </c>
      <c r="U216" s="82" t="s">
        <v>1555</v>
      </c>
      <c r="V216" s="31">
        <f>VLOOKUP(S216,'PAI 2025 GPS rempl2)'!$E$4:$P$504,12,0)</f>
        <v>50</v>
      </c>
      <c r="W216" s="146">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81" t="s">
        <v>898</v>
      </c>
      <c r="B217" s="81" t="str">
        <f>VLOOKUP(A217,'PAI 2025 GPS rempl2)'!$A$3:$E$505,4,0)</f>
        <v>Actividad propia</v>
      </c>
      <c r="C217" s="82" t="s">
        <v>1555</v>
      </c>
      <c r="D217" s="82" t="s">
        <v>1563</v>
      </c>
      <c r="E217" s="82" t="s">
        <v>715</v>
      </c>
      <c r="F217" s="82"/>
      <c r="G217" s="82" t="str">
        <f>VLOOKUP(A217,'PAI 2025 GPS rempl2)'!$E$4:$L$504,8,0)</f>
        <v>N/A</v>
      </c>
      <c r="H217" s="82" t="str">
        <f>VLOOKUP(A217,'PAI 2025 GPS rempl2)'!$A$4:$V$504,15,0)</f>
        <v>Elaborar y enviar cronograma de capacitaciones al grupo de comunicaciones  (correo electrónico con cronograma/único entregable)</v>
      </c>
      <c r="I217" s="82">
        <f>VLOOKUP(A217,'PAI 2025 GPS rempl2)'!$A$4:$V$504,17,0)</f>
        <v>1</v>
      </c>
      <c r="J217" s="82" t="str">
        <f>VLOOKUP(A217,'PAI 2025 GPS rempl2)'!$A$4:$V$504,18,0)</f>
        <v>Númerica</v>
      </c>
      <c r="K217" s="169">
        <f>VLOOKUP(A217,'PAI 2025 GPS rempl2)'!$A$4:$V$504,20,0)</f>
        <v>45692</v>
      </c>
      <c r="L217" s="169">
        <f>VLOOKUP(A217,'PAI 2025 GPS rempl2)'!$A$4:$V$504,21,0)</f>
        <v>45695</v>
      </c>
      <c r="M217" s="82" t="str">
        <f>VLOOKUP(A217,'PAI 2025 GPS rempl2)'!$A$4:$V$504,22,0)</f>
        <v>7100-DIRECCIÓN DE INVESTIGACIONES DE PROTECCIÓN DE DATOS PERSONALES</v>
      </c>
      <c r="N217" s="82"/>
      <c r="O217" s="82"/>
      <c r="P217" s="82"/>
      <c r="Q217" s="82"/>
      <c r="S217" s="81" t="s">
        <v>898</v>
      </c>
      <c r="T217" s="81" t="str">
        <f>VLOOKUP(A217,'PAI 2025 GPS rempl2)'!$A$3:$E$505,4,0)</f>
        <v>Actividad propia</v>
      </c>
      <c r="U217" s="82" t="s">
        <v>1555</v>
      </c>
      <c r="V217" s="31">
        <f>VLOOKUP(S217,'PAI 2025 GPS rempl2)'!$E$4:$P$504,12,0)</f>
        <v>10</v>
      </c>
      <c r="W217" s="148"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8" spans="1:23" x14ac:dyDescent="0.25">
      <c r="A218" s="81" t="s">
        <v>900</v>
      </c>
      <c r="B218" s="81" t="str">
        <f>VLOOKUP(A218,'PAI 2025 GPS rempl2)'!$A$3:$E$505,4,0)</f>
        <v>Actividad propia</v>
      </c>
      <c r="C218" s="82" t="s">
        <v>1555</v>
      </c>
      <c r="D218" s="82" t="s">
        <v>1563</v>
      </c>
      <c r="E218" s="82" t="s">
        <v>715</v>
      </c>
      <c r="F218" s="82"/>
      <c r="G218" s="82" t="str">
        <f>VLOOKUP(A218,'PAI 2025 GPS rempl2)'!$E$4:$L$504,8,0)</f>
        <v>N/A</v>
      </c>
      <c r="H218" s="82" t="str">
        <f>VLOOKUP(A218,'PAI 2025 GPS rempl2)'!$A$4:$V$504,15,0)</f>
        <v>Realizar capacitaciones en temas relacionados con datos personales. (Registro fotográfico o captura de pantalla)</v>
      </c>
      <c r="I218" s="82">
        <f>VLOOKUP(A218,'PAI 2025 GPS rempl2)'!$A$4:$V$504,17,0)</f>
        <v>6</v>
      </c>
      <c r="J218" s="82" t="str">
        <f>VLOOKUP(A218,'PAI 2025 GPS rempl2)'!$A$4:$V$504,18,0)</f>
        <v>Númerica</v>
      </c>
      <c r="K218" s="169">
        <f>VLOOKUP(A218,'PAI 2025 GPS rempl2)'!$A$4:$V$504,20,0)</f>
        <v>45699</v>
      </c>
      <c r="L218" s="169">
        <f>VLOOKUP(A218,'PAI 2025 GPS rempl2)'!$A$4:$V$504,21,0)</f>
        <v>45989</v>
      </c>
      <c r="M218" s="82" t="str">
        <f>VLOOKUP(A218,'PAI 2025 GPS rempl2)'!$A$4:$V$504,22,0)</f>
        <v>7100-DIRECCIÓN DE INVESTIGACIONES DE PROTECCIÓN DE DATOS PERSONALES;
73-GRUPO DE TRABAJO DE COMUNICACION</v>
      </c>
      <c r="N218" s="82"/>
      <c r="O218" s="82"/>
      <c r="P218" s="82"/>
      <c r="Q218" s="82"/>
      <c r="S218" s="81" t="s">
        <v>900</v>
      </c>
      <c r="T218" s="81" t="str">
        <f>VLOOKUP(A218,'PAI 2025 GPS rempl2)'!$A$3:$E$505,4,0)</f>
        <v>Actividad propia</v>
      </c>
      <c r="U218" s="82" t="s">
        <v>1555</v>
      </c>
      <c r="V218" s="31">
        <f>VLOOKUP(S218,'PAI 2025 GPS rempl2)'!$E$4:$P$504,12,0)</f>
        <v>60</v>
      </c>
      <c r="W218" s="148"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9" spans="1:23" x14ac:dyDescent="0.25">
      <c r="A219" s="81" t="s">
        <v>901</v>
      </c>
      <c r="B219" s="81" t="str">
        <f>VLOOKUP(A219,'PAI 2025 GPS rempl2)'!$A$3:$E$505,4,0)</f>
        <v>Actividad propia</v>
      </c>
      <c r="C219" s="82" t="s">
        <v>1555</v>
      </c>
      <c r="D219" s="82" t="s">
        <v>1563</v>
      </c>
      <c r="E219" s="82" t="s">
        <v>715</v>
      </c>
      <c r="F219" s="82"/>
      <c r="G219" s="82" t="str">
        <f>VLOOKUP(A219,'PAI 2025 GPS rempl2)'!$E$4:$L$504,8,0)</f>
        <v>N/A</v>
      </c>
      <c r="H219" s="82" t="str">
        <f>VLOOKUP(A219,'PAI 2025 GPS rempl2)'!$A$4:$V$504,15,0)</f>
        <v>Realizar informes de capacitaciones realizadas  (Informe elaborado)</v>
      </c>
      <c r="I219" s="82">
        <f>VLOOKUP(A219,'PAI 2025 GPS rempl2)'!$A$4:$V$504,17,0)</f>
        <v>6</v>
      </c>
      <c r="J219" s="82" t="str">
        <f>VLOOKUP(A219,'PAI 2025 GPS rempl2)'!$A$4:$V$504,18,0)</f>
        <v>Númerica</v>
      </c>
      <c r="K219" s="169">
        <f>VLOOKUP(A219,'PAI 2025 GPS rempl2)'!$A$4:$V$504,20,0)</f>
        <v>45699</v>
      </c>
      <c r="L219" s="169">
        <f>VLOOKUP(A219,'PAI 2025 GPS rempl2)'!$A$4:$V$504,21,0)</f>
        <v>46007</v>
      </c>
      <c r="M219" s="82" t="str">
        <f>VLOOKUP(A219,'PAI 2025 GPS rempl2)'!$A$4:$V$504,22,0)</f>
        <v>7100-DIRECCIÓN DE INVESTIGACIONES DE PROTECCIÓN DE DATOS PERSONALES</v>
      </c>
      <c r="N219" s="82"/>
      <c r="O219" s="82"/>
      <c r="P219" s="82"/>
      <c r="Q219" s="82"/>
      <c r="S219" s="81" t="s">
        <v>901</v>
      </c>
      <c r="T219" s="81" t="str">
        <f>VLOOKUP(A219,'PAI 2025 GPS rempl2)'!$A$3:$E$505,4,0)</f>
        <v>Actividad propia</v>
      </c>
      <c r="U219" s="82" t="s">
        <v>1555</v>
      </c>
      <c r="V219" s="31">
        <f>VLOOKUP(S219,'PAI 2025 GPS rempl2)'!$E$4:$P$504,12,0)</f>
        <v>30</v>
      </c>
      <c r="W219" s="148"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0" spans="1:23" x14ac:dyDescent="0.25">
      <c r="A220" s="81" t="s">
        <v>903</v>
      </c>
      <c r="B220" s="81" t="str">
        <f>VLOOKUP(A220,'PAI 2025 GPS rempl2)'!$A$3:$E$505,4,0)</f>
        <v>Producto</v>
      </c>
      <c r="C220" s="82" t="s">
        <v>1555</v>
      </c>
      <c r="D220" s="82" t="s">
        <v>1557</v>
      </c>
      <c r="E220" s="82" t="s">
        <v>592</v>
      </c>
      <c r="F220" s="82" t="s">
        <v>9</v>
      </c>
      <c r="G220" s="82" t="str">
        <f>VLOOKUP(A220,'PAI 2025 GPS rempl2)'!$E$4:$L$504,8,0)</f>
        <v>C-3503-0200-0012-20104c</v>
      </c>
      <c r="H220" s="82"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rempl2)'!$A$4:$V$504,17,0)</f>
        <v>1</v>
      </c>
      <c r="J220" s="82" t="str">
        <f>VLOOKUP(A220,'PAI 2025 GPS rempl2)'!$A$4:$V$504,18,0)</f>
        <v>Númerica</v>
      </c>
      <c r="K220" s="169">
        <f>VLOOKUP(A220,'PAI 2025 GPS rempl2)'!$A$4:$V$504,20,0)</f>
        <v>45691</v>
      </c>
      <c r="L220" s="169">
        <f>VLOOKUP(A220,'PAI 2025 GPS rempl2)'!$A$4:$V$504,21,0)</f>
        <v>45930</v>
      </c>
      <c r="M220" s="82" t="str">
        <f>VLOOKUP(A220,'PAI 2025 GPS rempl2)'!$A$4:$V$504,22,0)</f>
        <v>7100-DIRECCIÓN DE INVESTIGACIONES DE PROTECCIÓN DE DATOS PERSONALES</v>
      </c>
      <c r="N220" s="82" t="s">
        <v>1433</v>
      </c>
      <c r="O220" s="82" t="s">
        <v>1471</v>
      </c>
      <c r="P220" s="82">
        <v>0</v>
      </c>
      <c r="Q220" s="82" t="s">
        <v>1525</v>
      </c>
      <c r="S220" s="81" t="s">
        <v>903</v>
      </c>
      <c r="T220" s="81" t="str">
        <f>VLOOKUP(A220,'PAI 2025 GPS rempl2)'!$A$3:$E$505,4,0)</f>
        <v>Producto</v>
      </c>
      <c r="U220" s="82" t="s">
        <v>1555</v>
      </c>
      <c r="V220" s="31">
        <f>VLOOKUP(S220,'PAI 2025 GPS rempl2)'!$E$4:$P$504,12,0)</f>
        <v>50</v>
      </c>
      <c r="W220" s="146">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81" t="s">
        <v>905</v>
      </c>
      <c r="B221" s="81" t="str">
        <f>VLOOKUP(A221,'PAI 2025 GPS rempl2)'!$A$3:$E$505,4,0)</f>
        <v>Actividad propia</v>
      </c>
      <c r="C221" s="82" t="s">
        <v>1555</v>
      </c>
      <c r="D221" s="82" t="s">
        <v>1557</v>
      </c>
      <c r="E221" s="82" t="s">
        <v>592</v>
      </c>
      <c r="F221" s="82"/>
      <c r="G221" s="82" t="str">
        <f>VLOOKUP(A221,'PAI 2025 GPS rempl2)'!$E$4:$L$504,8,0)</f>
        <v>N/A</v>
      </c>
      <c r="H221" s="82"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2">
        <f>VLOOKUP(A221,'PAI 2025 GPS rempl2)'!$A$4:$V$504,17,0)</f>
        <v>1</v>
      </c>
      <c r="J221" s="82" t="str">
        <f>VLOOKUP(A221,'PAI 2025 GPS rempl2)'!$A$4:$V$504,18,0)</f>
        <v>Númerica</v>
      </c>
      <c r="K221" s="169">
        <f>VLOOKUP(A221,'PAI 2025 GPS rempl2)'!$A$4:$V$504,20,0)</f>
        <v>45691</v>
      </c>
      <c r="L221" s="169">
        <f>VLOOKUP(A221,'PAI 2025 GPS rempl2)'!$A$4:$V$504,21,0)</f>
        <v>45733</v>
      </c>
      <c r="M221" s="82" t="str">
        <f>VLOOKUP(A221,'PAI 2025 GPS rempl2)'!$A$4:$V$504,22,0)</f>
        <v>7100-DIRECCIÓN DE INVESTIGACIONES DE PROTECCIÓN DE DATOS PERSONALES</v>
      </c>
      <c r="N221" s="82"/>
      <c r="O221" s="82"/>
      <c r="P221" s="82"/>
      <c r="Q221" s="82"/>
      <c r="S221" s="81" t="s">
        <v>905</v>
      </c>
      <c r="T221" s="81" t="str">
        <f>VLOOKUP(A221,'PAI 2025 GPS rempl2)'!$A$3:$E$505,4,0)</f>
        <v>Actividad propia</v>
      </c>
      <c r="U221" s="82" t="s">
        <v>1555</v>
      </c>
      <c r="V221" s="31">
        <f>VLOOKUP(S221,'PAI 2025 GPS rempl2)'!$E$4:$P$504,12,0)</f>
        <v>20</v>
      </c>
      <c r="W221" s="148"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2" spans="1:23" x14ac:dyDescent="0.25">
      <c r="A222" s="81" t="s">
        <v>907</v>
      </c>
      <c r="B222" s="81" t="str">
        <f>VLOOKUP(A222,'PAI 2025 GPS rempl2)'!$A$3:$E$505,4,0)</f>
        <v>Actividad propia</v>
      </c>
      <c r="C222" s="82" t="s">
        <v>1555</v>
      </c>
      <c r="D222" s="82" t="s">
        <v>1557</v>
      </c>
      <c r="E222" s="82" t="s">
        <v>592</v>
      </c>
      <c r="F222" s="82"/>
      <c r="G222" s="82" t="str">
        <f>VLOOKUP(A222,'PAI 2025 GPS rempl2)'!$E$4:$L$504,8,0)</f>
        <v>N/A</v>
      </c>
      <c r="H222" s="82"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rempl2)'!$A$4:$V$504,17,0)</f>
        <v>1</v>
      </c>
      <c r="J222" s="82" t="str">
        <f>VLOOKUP(A222,'PAI 2025 GPS rempl2)'!$A$4:$V$504,18,0)</f>
        <v>Númerica</v>
      </c>
      <c r="K222" s="169">
        <f>VLOOKUP(A222,'PAI 2025 GPS rempl2)'!$A$4:$V$504,20,0)</f>
        <v>45734</v>
      </c>
      <c r="L222" s="169">
        <f>VLOOKUP(A222,'PAI 2025 GPS rempl2)'!$A$4:$V$504,21,0)</f>
        <v>45806</v>
      </c>
      <c r="M222" s="82" t="str">
        <f>VLOOKUP(A222,'PAI 2025 GPS rempl2)'!$A$4:$V$504,22,0)</f>
        <v>7100-DIRECCIÓN DE INVESTIGACIONES DE PROTECCIÓN DE DATOS PERSONALES</v>
      </c>
      <c r="N222" s="82"/>
      <c r="O222" s="82"/>
      <c r="P222" s="82"/>
      <c r="Q222" s="82"/>
      <c r="S222" s="81" t="s">
        <v>907</v>
      </c>
      <c r="T222" s="81" t="str">
        <f>VLOOKUP(A222,'PAI 2025 GPS rempl2)'!$A$3:$E$505,4,0)</f>
        <v>Actividad propia</v>
      </c>
      <c r="U222" s="82" t="s">
        <v>1555</v>
      </c>
      <c r="V222" s="31">
        <f>VLOOKUP(S222,'PAI 2025 GPS rempl2)'!$E$4:$P$504,12,0)</f>
        <v>30</v>
      </c>
      <c r="W222" s="148"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3" spans="1:23" x14ac:dyDescent="0.25">
      <c r="A223" s="81" t="s">
        <v>908</v>
      </c>
      <c r="B223" s="81" t="str">
        <f>VLOOKUP(A223,'PAI 2025 GPS rempl2)'!$A$3:$E$505,4,0)</f>
        <v>Actividad propia</v>
      </c>
      <c r="C223" s="82" t="s">
        <v>1555</v>
      </c>
      <c r="D223" s="82" t="s">
        <v>1557</v>
      </c>
      <c r="E223" s="82" t="s">
        <v>592</v>
      </c>
      <c r="F223" s="82"/>
      <c r="G223" s="82" t="str">
        <f>VLOOKUP(A223,'PAI 2025 GPS rempl2)'!$E$4:$L$504,8,0)</f>
        <v>N/A</v>
      </c>
      <c r="H223" s="82"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rempl2)'!$A$4:$V$504,17,0)</f>
        <v>1</v>
      </c>
      <c r="J223" s="82" t="str">
        <f>VLOOKUP(A223,'PAI 2025 GPS rempl2)'!$A$4:$V$504,18,0)</f>
        <v>Númerica</v>
      </c>
      <c r="K223" s="169">
        <f>VLOOKUP(A223,'PAI 2025 GPS rempl2)'!$A$4:$V$504,20,0)</f>
        <v>45811</v>
      </c>
      <c r="L223" s="169">
        <f>VLOOKUP(A223,'PAI 2025 GPS rempl2)'!$A$4:$V$504,21,0)</f>
        <v>45849</v>
      </c>
      <c r="M223" s="82" t="str">
        <f>VLOOKUP(A223,'PAI 2025 GPS rempl2)'!$A$4:$V$504,22,0)</f>
        <v>7100-DIRECCIÓN DE INVESTIGACIONES DE PROTECCIÓN DE DATOS PERSONALES</v>
      </c>
      <c r="N223" s="82"/>
      <c r="O223" s="82"/>
      <c r="P223" s="82"/>
      <c r="Q223" s="82"/>
      <c r="S223" s="81" t="s">
        <v>908</v>
      </c>
      <c r="T223" s="81" t="str">
        <f>VLOOKUP(A223,'PAI 2025 GPS rempl2)'!$A$3:$E$505,4,0)</f>
        <v>Actividad propia</v>
      </c>
      <c r="U223" s="82" t="s">
        <v>1555</v>
      </c>
      <c r="V223" s="31">
        <f>VLOOKUP(S223,'PAI 2025 GPS rempl2)'!$E$4:$P$504,12,0)</f>
        <v>20</v>
      </c>
      <c r="W223" s="148"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4" spans="1:23" x14ac:dyDescent="0.25">
      <c r="A224" s="81" t="s">
        <v>909</v>
      </c>
      <c r="B224" s="81" t="str">
        <f>VLOOKUP(A224,'PAI 2025 GPS rempl2)'!$A$3:$E$505,4,0)</f>
        <v>Actividad propia</v>
      </c>
      <c r="C224" s="82" t="s">
        <v>1555</v>
      </c>
      <c r="D224" s="82" t="s">
        <v>1557</v>
      </c>
      <c r="E224" s="82" t="s">
        <v>592</v>
      </c>
      <c r="F224" s="82"/>
      <c r="G224" s="82" t="str">
        <f>VLOOKUP(A224,'PAI 2025 GPS rempl2)'!$E$4:$L$504,8,0)</f>
        <v>N/A</v>
      </c>
      <c r="H224" s="82" t="str">
        <f>VLOOKUP(A224,'PAI 2025 GPS rempl2)'!$A$4:$V$504,15,0)</f>
        <v>Realizar capacitación a los usuarios funcionales para socializar el manejo del servicio del Detector de Políticas como parte del sistema RNBD (Actas de Capacitación realizadas a los usuarios funcionales)</v>
      </c>
      <c r="I224" s="82">
        <f>VLOOKUP(A224,'PAI 2025 GPS rempl2)'!$A$4:$V$504,17,0)</f>
        <v>1</v>
      </c>
      <c r="J224" s="82" t="str">
        <f>VLOOKUP(A224,'PAI 2025 GPS rempl2)'!$A$4:$V$504,18,0)</f>
        <v>Númerica</v>
      </c>
      <c r="K224" s="169">
        <f>VLOOKUP(A224,'PAI 2025 GPS rempl2)'!$A$4:$V$504,20,0)</f>
        <v>45852</v>
      </c>
      <c r="L224" s="169">
        <f>VLOOKUP(A224,'PAI 2025 GPS rempl2)'!$A$4:$V$504,21,0)</f>
        <v>45898</v>
      </c>
      <c r="M224" s="82" t="str">
        <f>VLOOKUP(A224,'PAI 2025 GPS rempl2)'!$A$4:$V$504,22,0)</f>
        <v>7100-DIRECCIÓN DE INVESTIGACIONES DE PROTECCIÓN DE DATOS PERSONALES</v>
      </c>
      <c r="N224" s="82"/>
      <c r="O224" s="82"/>
      <c r="P224" s="82"/>
      <c r="Q224" s="82"/>
      <c r="S224" s="81" t="s">
        <v>909</v>
      </c>
      <c r="T224" s="81" t="str">
        <f>VLOOKUP(A224,'PAI 2025 GPS rempl2)'!$A$3:$E$505,4,0)</f>
        <v>Actividad propia</v>
      </c>
      <c r="U224" s="82" t="s">
        <v>1555</v>
      </c>
      <c r="V224" s="31">
        <f>VLOOKUP(S224,'PAI 2025 GPS rempl2)'!$E$4:$P$504,12,0)</f>
        <v>10</v>
      </c>
      <c r="W224" s="148"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5" spans="1:23" x14ac:dyDescent="0.25">
      <c r="A225" s="81" t="s">
        <v>911</v>
      </c>
      <c r="B225" s="81" t="str">
        <f>VLOOKUP(A225,'PAI 2025 GPS rempl2)'!$A$3:$E$505,4,0)</f>
        <v>Actividad propia</v>
      </c>
      <c r="C225" s="82" t="s">
        <v>1555</v>
      </c>
      <c r="D225" s="82" t="s">
        <v>1557</v>
      </c>
      <c r="E225" s="82" t="s">
        <v>592</v>
      </c>
      <c r="F225" s="82"/>
      <c r="G225" s="82" t="str">
        <f>VLOOKUP(A225,'PAI 2025 GPS rempl2)'!$E$4:$L$504,8,0)</f>
        <v>N/A</v>
      </c>
      <c r="H225" s="82" t="str">
        <f>VLOOKUP(A225,'PAI 2025 GPS rempl2)'!$A$4:$V$504,15,0)</f>
        <v>Realizar paso a producción de la versión del sistema RNBD que incluya la integración con el Detector de Políticas (Informe que evidencie el paso a producción)</v>
      </c>
      <c r="I225" s="82">
        <f>VLOOKUP(A225,'PAI 2025 GPS rempl2)'!$A$4:$V$504,17,0)</f>
        <v>1</v>
      </c>
      <c r="J225" s="82" t="str">
        <f>VLOOKUP(A225,'PAI 2025 GPS rempl2)'!$A$4:$V$504,18,0)</f>
        <v>Númerica</v>
      </c>
      <c r="K225" s="169">
        <f>VLOOKUP(A225,'PAI 2025 GPS rempl2)'!$A$4:$V$504,20,0)</f>
        <v>45901</v>
      </c>
      <c r="L225" s="169">
        <f>VLOOKUP(A225,'PAI 2025 GPS rempl2)'!$A$4:$V$504,21,0)</f>
        <v>45930</v>
      </c>
      <c r="M225" s="82" t="str">
        <f>VLOOKUP(A225,'PAI 2025 GPS rempl2)'!$A$4:$V$504,22,0)</f>
        <v>7100-DIRECCIÓN DE INVESTIGACIONES DE PROTECCIÓN DE DATOS PERSONALES</v>
      </c>
      <c r="N225" s="82"/>
      <c r="O225" s="82"/>
      <c r="P225" s="82"/>
      <c r="Q225" s="82"/>
      <c r="S225" s="81" t="s">
        <v>911</v>
      </c>
      <c r="T225" s="81" t="str">
        <f>VLOOKUP(A225,'PAI 2025 GPS rempl2)'!$A$3:$E$505,4,0)</f>
        <v>Actividad propia</v>
      </c>
      <c r="U225" s="82" t="s">
        <v>1555</v>
      </c>
      <c r="V225" s="31">
        <f>VLOOKUP(S225,'PAI 2025 GPS rempl2)'!$E$4:$P$504,12,0)</f>
        <v>20</v>
      </c>
      <c r="W225" s="148"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6" spans="1:23" x14ac:dyDescent="0.25">
      <c r="A226" s="81" t="s">
        <v>913</v>
      </c>
      <c r="B226" s="81" t="str">
        <f>VLOOKUP(A226,'PAI 2025 GPS rempl2)'!$A$3:$E$505,4,0)</f>
        <v>Producto</v>
      </c>
      <c r="C226" s="82" t="s">
        <v>1555</v>
      </c>
      <c r="D226" s="82" t="s">
        <v>1557</v>
      </c>
      <c r="E226" s="82" t="s">
        <v>592</v>
      </c>
      <c r="F226" s="82" t="s">
        <v>11</v>
      </c>
      <c r="G226" s="82" t="str">
        <f>VLOOKUP(A226,'PAI 2025 GPS rempl2)'!$E$4:$L$504,8,0)</f>
        <v>C-3503-0200-0012-20104c</v>
      </c>
      <c r="H226" s="82"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rempl2)'!$A$4:$V$504,17,0)</f>
        <v>1</v>
      </c>
      <c r="J226" s="82" t="str">
        <f>VLOOKUP(A226,'PAI 2025 GPS rempl2)'!$A$4:$V$504,18,0)</f>
        <v>Númerica</v>
      </c>
      <c r="K226" s="169">
        <f>VLOOKUP(A226,'PAI 2025 GPS rempl2)'!$A$4:$V$504,20,0)</f>
        <v>45691</v>
      </c>
      <c r="L226" s="169">
        <f>VLOOKUP(A226,'PAI 2025 GPS rempl2)'!$A$4:$V$504,21,0)</f>
        <v>45960</v>
      </c>
      <c r="M226" s="82" t="str">
        <f>VLOOKUP(A226,'PAI 2025 GPS rempl2)'!$A$4:$V$504,22,0)</f>
        <v>20-OFICINA DE TECNOLOGÍA E INFORMÁTICA;
7200-DIRECCION DE HABEAS DATA</v>
      </c>
      <c r="N226" s="82" t="s">
        <v>1429</v>
      </c>
      <c r="O226" s="82" t="s">
        <v>1430</v>
      </c>
      <c r="P226" s="82">
        <v>0</v>
      </c>
      <c r="Q226" s="82" t="s">
        <v>1526</v>
      </c>
      <c r="S226" s="81" t="s">
        <v>913</v>
      </c>
      <c r="T226" s="81" t="str">
        <f>VLOOKUP(A226,'PAI 2025 GPS rempl2)'!$A$3:$E$505,4,0)</f>
        <v>Producto</v>
      </c>
      <c r="U226" s="82" t="s">
        <v>1555</v>
      </c>
      <c r="V226" s="31">
        <f>VLOOKUP(S226,'PAI 2025 GPS rempl2)'!$E$4:$P$504,12,0)</f>
        <v>50</v>
      </c>
      <c r="W226" s="146">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81" t="s">
        <v>916</v>
      </c>
      <c r="B227" s="81" t="str">
        <f>VLOOKUP(A227,'PAI 2025 GPS rempl2)'!$A$3:$E$505,4,0)</f>
        <v>Actividad propia</v>
      </c>
      <c r="C227" s="82" t="s">
        <v>1555</v>
      </c>
      <c r="D227" s="82" t="s">
        <v>1557</v>
      </c>
      <c r="E227" s="82" t="s">
        <v>592</v>
      </c>
      <c r="F227" s="82"/>
      <c r="G227" s="82" t="str">
        <f>VLOOKUP(A227,'PAI 2025 GPS rempl2)'!$E$4:$L$504,8,0)</f>
        <v>N/A</v>
      </c>
      <c r="H227" s="82" t="str">
        <f>VLOOKUP(A227,'PAI 2025 GPS rempl2)'!$A$4:$V$504,15,0)</f>
        <v>Elaborar y aprobar requerimiento (1. Formato Solicitud de Requerimientos a Sistemas de Información GS03-F18, 2. Formato Lista de Chequeo de Requisitos de Seguridad de la Información GS03-F27 (Opcional) )</v>
      </c>
      <c r="I227" s="82">
        <f>VLOOKUP(A227,'PAI 2025 GPS rempl2)'!$A$4:$V$504,17,0)</f>
        <v>1</v>
      </c>
      <c r="J227" s="82" t="str">
        <f>VLOOKUP(A227,'PAI 2025 GPS rempl2)'!$A$4:$V$504,18,0)</f>
        <v>Númerica</v>
      </c>
      <c r="K227" s="169">
        <f>VLOOKUP(A227,'PAI 2025 GPS rempl2)'!$A$4:$V$504,20,0)</f>
        <v>45691</v>
      </c>
      <c r="L227" s="169">
        <f>VLOOKUP(A227,'PAI 2025 GPS rempl2)'!$A$4:$V$504,21,0)</f>
        <v>45777</v>
      </c>
      <c r="M227" s="82" t="str">
        <f>VLOOKUP(A227,'PAI 2025 GPS rempl2)'!$A$4:$V$504,22,0)</f>
        <v>20-OFICINA DE TECNOLOGÍA E INFORMÁTICA;
7200-DIRECCION DE HABEAS DATA</v>
      </c>
      <c r="N227" s="82"/>
      <c r="O227" s="82"/>
      <c r="P227" s="82"/>
      <c r="Q227" s="82"/>
      <c r="S227" s="81" t="s">
        <v>916</v>
      </c>
      <c r="T227" s="81" t="str">
        <f>VLOOKUP(A227,'PAI 2025 GPS rempl2)'!$A$3:$E$505,4,0)</f>
        <v>Actividad propia</v>
      </c>
      <c r="U227" s="82" t="s">
        <v>1555</v>
      </c>
      <c r="V227" s="31">
        <f>VLOOKUP(S227,'PAI 2025 GPS rempl2)'!$E$4:$P$504,12,0)</f>
        <v>100</v>
      </c>
      <c r="W227" s="148"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8" spans="1:23" x14ac:dyDescent="0.25">
      <c r="A228" s="81" t="s">
        <v>918</v>
      </c>
      <c r="B228" s="81" t="str">
        <f>VLOOKUP(A228,'PAI 2025 GPS rempl2)'!$A$3:$E$505,4,0)</f>
        <v>Actividad sin participación</v>
      </c>
      <c r="C228" s="82" t="s">
        <v>1555</v>
      </c>
      <c r="D228" s="82" t="s">
        <v>1557</v>
      </c>
      <c r="E228" s="82" t="s">
        <v>592</v>
      </c>
      <c r="F228" s="82"/>
      <c r="G228" s="82" t="str">
        <f>VLOOKUP(A228,'PAI 2025 GPS rempl2)'!$E$4:$L$504,8,0)</f>
        <v>N/A</v>
      </c>
      <c r="H228" s="82" t="str">
        <f>VLOOKUP(A228,'PAI 2025 GPS rempl2)'!$A$4:$V$504,15,0)</f>
        <v>Diseñar la solución (1. Anteproyecto (Alcance, estado del arte, metodología, métricas, cronograma, etc.) / Único entregable)</v>
      </c>
      <c r="I228" s="82">
        <f>VLOOKUP(A228,'PAI 2025 GPS rempl2)'!$A$4:$V$504,17,0)</f>
        <v>1</v>
      </c>
      <c r="J228" s="82" t="str">
        <f>VLOOKUP(A228,'PAI 2025 GPS rempl2)'!$A$4:$V$504,18,0)</f>
        <v>Númerica</v>
      </c>
      <c r="K228" s="169">
        <f>VLOOKUP(A228,'PAI 2025 GPS rempl2)'!$A$4:$V$504,20,0)</f>
        <v>45779</v>
      </c>
      <c r="L228" s="169">
        <f>VLOOKUP(A228,'PAI 2025 GPS rempl2)'!$A$4:$V$504,21,0)</f>
        <v>45839</v>
      </c>
      <c r="M228" s="82" t="str">
        <f>VLOOKUP(A228,'PAI 2025 GPS rempl2)'!$A$4:$V$504,22,0)</f>
        <v>20-OFICINA DE TECNOLOGÍA E INFORMÁTICA</v>
      </c>
      <c r="N228" s="82"/>
      <c r="O228" s="82"/>
      <c r="P228" s="82"/>
      <c r="Q228" s="82"/>
      <c r="S228" s="81" t="s">
        <v>918</v>
      </c>
      <c r="T228" s="81" t="str">
        <f>VLOOKUP(A228,'PAI 2025 GPS rempl2)'!$A$3:$E$505,4,0)</f>
        <v>Actividad sin participación</v>
      </c>
      <c r="U228" s="82" t="s">
        <v>1555</v>
      </c>
      <c r="V228" s="31">
        <f>VLOOKUP(S228,'PAI 2025 GPS rempl2)'!$E$4:$P$504,12,0)</f>
        <v>0</v>
      </c>
      <c r="W228" s="31">
        <f>+V228</f>
        <v>0</v>
      </c>
    </row>
    <row r="229" spans="1:23" x14ac:dyDescent="0.25">
      <c r="A229" s="81" t="s">
        <v>919</v>
      </c>
      <c r="B229" s="81" t="str">
        <f>VLOOKUP(A229,'PAI 2025 GPS rempl2)'!$A$3:$E$505,4,0)</f>
        <v>Actividad sin participación</v>
      </c>
      <c r="C229" s="82" t="s">
        <v>1555</v>
      </c>
      <c r="D229" s="82" t="s">
        <v>1557</v>
      </c>
      <c r="E229" s="82" t="s">
        <v>592</v>
      </c>
      <c r="F229" s="82"/>
      <c r="G229" s="82" t="str">
        <f>VLOOKUP(A229,'PAI 2025 GPS rempl2)'!$E$4:$L$504,8,0)</f>
        <v>N/A</v>
      </c>
      <c r="H229" s="82"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rempl2)'!$A$4:$V$504,17,0)</f>
        <v>1</v>
      </c>
      <c r="J229" s="82" t="str">
        <f>VLOOKUP(A229,'PAI 2025 GPS rempl2)'!$A$4:$V$504,18,0)</f>
        <v>Númerica</v>
      </c>
      <c r="K229" s="169">
        <f>VLOOKUP(A229,'PAI 2025 GPS rempl2)'!$A$4:$V$504,20,0)</f>
        <v>45839</v>
      </c>
      <c r="L229" s="169">
        <f>VLOOKUP(A229,'PAI 2025 GPS rempl2)'!$A$4:$V$504,21,0)</f>
        <v>45869</v>
      </c>
      <c r="M229" s="82" t="str">
        <f>VLOOKUP(A229,'PAI 2025 GPS rempl2)'!$A$4:$V$504,22,0)</f>
        <v>20-OFICINA DE TECNOLOGÍA E INFORMÁTICA</v>
      </c>
      <c r="N229" s="82"/>
      <c r="O229" s="82"/>
      <c r="P229" s="82"/>
      <c r="Q229" s="82"/>
      <c r="S229" s="81" t="s">
        <v>919</v>
      </c>
      <c r="T229" s="81" t="str">
        <f>VLOOKUP(A229,'PAI 2025 GPS rempl2)'!$A$3:$E$505,4,0)</f>
        <v>Actividad sin participación</v>
      </c>
      <c r="U229" s="82" t="s">
        <v>1555</v>
      </c>
      <c r="V229" s="31">
        <f>VLOOKUP(S229,'PAI 2025 GPS rempl2)'!$E$4:$P$504,12,0)</f>
        <v>0</v>
      </c>
      <c r="W229" s="31">
        <f>+V229</f>
        <v>0</v>
      </c>
    </row>
    <row r="230" spans="1:23" x14ac:dyDescent="0.25">
      <c r="A230" s="81" t="s">
        <v>920</v>
      </c>
      <c r="B230" s="81" t="str">
        <f>VLOOKUP(A230,'PAI 2025 GPS rempl2)'!$A$3:$E$505,4,0)</f>
        <v>Actividad sin participación</v>
      </c>
      <c r="C230" s="82" t="s">
        <v>1555</v>
      </c>
      <c r="D230" s="82" t="s">
        <v>1557</v>
      </c>
      <c r="E230" s="82" t="s">
        <v>592</v>
      </c>
      <c r="F230" s="82"/>
      <c r="G230" s="82" t="str">
        <f>VLOOKUP(A230,'PAI 2025 GPS rempl2)'!$E$4:$L$504,8,0)</f>
        <v>N/A</v>
      </c>
      <c r="H230" s="82" t="str">
        <f>VLOOKUP(A230,'PAI 2025 GPS rempl2)'!$A$4:$V$504,15,0)</f>
        <v>Desarrollo de la solución (1. Captura de pantalla del Código fuente registrado en devops / 2. Captura de pantalla  de casos de prueba ejecutados por desarrollo. 3. Informe de desarrollo )</v>
      </c>
      <c r="I230" s="82">
        <f>VLOOKUP(A230,'PAI 2025 GPS rempl2)'!$A$4:$V$504,17,0)</f>
        <v>1</v>
      </c>
      <c r="J230" s="82" t="str">
        <f>VLOOKUP(A230,'PAI 2025 GPS rempl2)'!$A$4:$V$504,18,0)</f>
        <v>Númerica</v>
      </c>
      <c r="K230" s="169">
        <f>VLOOKUP(A230,'PAI 2025 GPS rempl2)'!$A$4:$V$504,20,0)</f>
        <v>45870</v>
      </c>
      <c r="L230" s="169">
        <f>VLOOKUP(A230,'PAI 2025 GPS rempl2)'!$A$4:$V$504,21,0)</f>
        <v>45960</v>
      </c>
      <c r="M230" s="82" t="str">
        <f>VLOOKUP(A230,'PAI 2025 GPS rempl2)'!$A$4:$V$504,22,0)</f>
        <v>20-OFICINA DE TECNOLOGÍA E INFORMÁTICA</v>
      </c>
      <c r="N230" s="82"/>
      <c r="O230" s="82"/>
      <c r="P230" s="82"/>
      <c r="Q230" s="82"/>
      <c r="S230" s="81" t="s">
        <v>920</v>
      </c>
      <c r="T230" s="81" t="str">
        <f>VLOOKUP(A230,'PAI 2025 GPS rempl2)'!$A$3:$E$505,4,0)</f>
        <v>Actividad sin participación</v>
      </c>
      <c r="U230" s="82" t="s">
        <v>1555</v>
      </c>
      <c r="V230" s="31">
        <f>VLOOKUP(S230,'PAI 2025 GPS rempl2)'!$E$4:$P$504,12,0)</f>
        <v>0</v>
      </c>
      <c r="W230" s="31">
        <f>+V230</f>
        <v>0</v>
      </c>
    </row>
    <row r="231" spans="1:23" x14ac:dyDescent="0.25">
      <c r="A231" s="81" t="s">
        <v>921</v>
      </c>
      <c r="B231" s="81" t="str">
        <f>VLOOKUP(A231,'PAI 2025 GPS rempl2)'!$A$3:$E$505,4,0)</f>
        <v>Producto</v>
      </c>
      <c r="C231" s="82" t="s">
        <v>1555</v>
      </c>
      <c r="D231" s="82" t="s">
        <v>1559</v>
      </c>
      <c r="E231" s="82" t="s">
        <v>632</v>
      </c>
      <c r="F231" s="82" t="s">
        <v>12</v>
      </c>
      <c r="G231" s="82" t="str">
        <f>VLOOKUP(A231,'PAI 2025 GPS rempl2)'!$E$4:$L$504,8,0)</f>
        <v>C-3503-0200-0012-20104c</v>
      </c>
      <c r="H231" s="82"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rempl2)'!$A$4:$V$504,17,0)</f>
        <v>2</v>
      </c>
      <c r="J231" s="82" t="str">
        <f>VLOOKUP(A231,'PAI 2025 GPS rempl2)'!$A$4:$V$504,18,0)</f>
        <v>Númerica</v>
      </c>
      <c r="K231" s="169">
        <f>VLOOKUP(A231,'PAI 2025 GPS rempl2)'!$A$4:$V$504,20,0)</f>
        <v>45691</v>
      </c>
      <c r="L231" s="169">
        <f>VLOOKUP(A231,'PAI 2025 GPS rempl2)'!$A$4:$V$504,21,0)</f>
        <v>45989</v>
      </c>
      <c r="M231" s="82" t="str">
        <f>VLOOKUP(A231,'PAI 2025 GPS rempl2)'!$A$4:$V$504,22,0)</f>
        <v>7200-DIRECCION DE HABEAS DATA</v>
      </c>
      <c r="N231" s="82" t="s">
        <v>1427</v>
      </c>
      <c r="O231" s="82" t="s">
        <v>1428</v>
      </c>
      <c r="P231" s="82">
        <v>0</v>
      </c>
      <c r="Q231" s="82" t="s">
        <v>1525</v>
      </c>
      <c r="S231" s="81" t="s">
        <v>921</v>
      </c>
      <c r="T231" s="81" t="str">
        <f>VLOOKUP(A231,'PAI 2025 GPS rempl2)'!$A$3:$E$505,4,0)</f>
        <v>Producto</v>
      </c>
      <c r="U231" s="82" t="s">
        <v>1555</v>
      </c>
      <c r="V231" s="31">
        <f>VLOOKUP(S231,'PAI 2025 GPS rempl2)'!$E$4:$P$504,12,0)</f>
        <v>50</v>
      </c>
      <c r="W231" s="146">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81" t="s">
        <v>923</v>
      </c>
      <c r="B232" s="81" t="str">
        <f>VLOOKUP(A232,'PAI 2025 GPS rempl2)'!$A$3:$E$505,4,0)</f>
        <v>Actividad propia</v>
      </c>
      <c r="C232" s="82" t="s">
        <v>1555</v>
      </c>
      <c r="D232" s="82" t="s">
        <v>1559</v>
      </c>
      <c r="E232" s="82" t="s">
        <v>632</v>
      </c>
      <c r="F232" s="82"/>
      <c r="G232" s="82" t="str">
        <f>VLOOKUP(A232,'PAI 2025 GPS rempl2)'!$E$4:$L$504,8,0)</f>
        <v>N/A</v>
      </c>
      <c r="H232" s="82" t="str">
        <f>VLOOKUP(A232,'PAI 2025 GPS rempl2)'!$A$4:$V$504,15,0)</f>
        <v>Realizar mesas de trabajo entre la Dirección de Habeas Data y la Dirección de Investigaciones para determinar el enfoque de cada monitoreo (Listado asistencia /único entregable)</v>
      </c>
      <c r="I232" s="82">
        <f>VLOOKUP(A232,'PAI 2025 GPS rempl2)'!$A$4:$V$504,17,0)</f>
        <v>2</v>
      </c>
      <c r="J232" s="82" t="str">
        <f>VLOOKUP(A232,'PAI 2025 GPS rempl2)'!$A$4:$V$504,18,0)</f>
        <v>Númerica</v>
      </c>
      <c r="K232" s="169">
        <f>VLOOKUP(A232,'PAI 2025 GPS rempl2)'!$A$4:$V$504,20,0)</f>
        <v>45691</v>
      </c>
      <c r="L232" s="169">
        <f>VLOOKUP(A232,'PAI 2025 GPS rempl2)'!$A$4:$V$504,21,0)</f>
        <v>45842</v>
      </c>
      <c r="M232" s="82" t="str">
        <f>VLOOKUP(A232,'PAI 2025 GPS rempl2)'!$A$4:$V$504,22,0)</f>
        <v>7200-DIRECCION DE HABEAS DATA</v>
      </c>
      <c r="N232" s="82"/>
      <c r="O232" s="82"/>
      <c r="P232" s="82"/>
      <c r="Q232" s="82"/>
      <c r="S232" s="81" t="s">
        <v>923</v>
      </c>
      <c r="T232" s="81" t="str">
        <f>VLOOKUP(A232,'PAI 2025 GPS rempl2)'!$A$3:$E$505,4,0)</f>
        <v>Actividad propia</v>
      </c>
      <c r="U232" s="82" t="s">
        <v>1555</v>
      </c>
      <c r="V232" s="31">
        <f>VLOOKUP(S232,'PAI 2025 GPS rempl2)'!$E$4:$P$504,12,0)</f>
        <v>20</v>
      </c>
      <c r="W232" s="148"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3" spans="1:23" x14ac:dyDescent="0.25">
      <c r="A233" s="81" t="s">
        <v>925</v>
      </c>
      <c r="B233" s="81" t="str">
        <f>VLOOKUP(A233,'PAI 2025 GPS rempl2)'!$A$3:$E$505,4,0)</f>
        <v>Actividad propia</v>
      </c>
      <c r="C233" s="82" t="s">
        <v>1555</v>
      </c>
      <c r="D233" s="82" t="s">
        <v>1559</v>
      </c>
      <c r="E233" s="82" t="s">
        <v>632</v>
      </c>
      <c r="F233" s="82"/>
      <c r="G233" s="82" t="str">
        <f>VLOOKUP(A233,'PAI 2025 GPS rempl2)'!$E$4:$L$504,8,0)</f>
        <v>N/A</v>
      </c>
      <c r="H233" s="82" t="str">
        <f>VLOOKUP(A233,'PAI 2025 GPS rempl2)'!$A$4:$V$504,15,0)</f>
        <v>Realizar informe respecto de las órdenes impartidas, de la ley 1266 de 2008. (Documento respecto de la ley 1266 de 2008/único entregable)</v>
      </c>
      <c r="I233" s="82">
        <f>VLOOKUP(A233,'PAI 2025 GPS rempl2)'!$A$4:$V$504,17,0)</f>
        <v>1</v>
      </c>
      <c r="J233" s="82" t="str">
        <f>VLOOKUP(A233,'PAI 2025 GPS rempl2)'!$A$4:$V$504,18,0)</f>
        <v>Númerica</v>
      </c>
      <c r="K233" s="169">
        <f>VLOOKUP(A233,'PAI 2025 GPS rempl2)'!$A$4:$V$504,20,0)</f>
        <v>45720</v>
      </c>
      <c r="L233" s="169">
        <f>VLOOKUP(A233,'PAI 2025 GPS rempl2)'!$A$4:$V$504,21,0)</f>
        <v>45835</v>
      </c>
      <c r="M233" s="82" t="str">
        <f>VLOOKUP(A233,'PAI 2025 GPS rempl2)'!$A$4:$V$504,22,0)</f>
        <v>7200-DIRECCION DE HABEAS DATA</v>
      </c>
      <c r="N233" s="82"/>
      <c r="O233" s="82"/>
      <c r="P233" s="82"/>
      <c r="Q233" s="82"/>
      <c r="S233" s="81" t="s">
        <v>925</v>
      </c>
      <c r="T233" s="81" t="str">
        <f>VLOOKUP(A233,'PAI 2025 GPS rempl2)'!$A$3:$E$505,4,0)</f>
        <v>Actividad propia</v>
      </c>
      <c r="U233" s="82" t="s">
        <v>1555</v>
      </c>
      <c r="V233" s="31">
        <f>VLOOKUP(S233,'PAI 2025 GPS rempl2)'!$E$4:$P$504,12,0)</f>
        <v>40</v>
      </c>
      <c r="W233" s="148"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4" spans="1:23" x14ac:dyDescent="0.25">
      <c r="A234" s="81" t="s">
        <v>927</v>
      </c>
      <c r="B234" s="81" t="str">
        <f>VLOOKUP(A234,'PAI 2025 GPS rempl2)'!$A$3:$E$505,4,0)</f>
        <v>Actividad propia</v>
      </c>
      <c r="C234" s="82" t="s">
        <v>1555</v>
      </c>
      <c r="D234" s="82" t="s">
        <v>1559</v>
      </c>
      <c r="E234" s="82" t="s">
        <v>632</v>
      </c>
      <c r="F234" s="82"/>
      <c r="G234" s="82" t="str">
        <f>VLOOKUP(A234,'PAI 2025 GPS rempl2)'!$E$4:$L$504,8,0)</f>
        <v>N/A</v>
      </c>
      <c r="H234" s="82" t="str">
        <f>VLOOKUP(A234,'PAI 2025 GPS rempl2)'!$A$4:$V$504,15,0)</f>
        <v>Realizar informe respecto de las órdenes impartidas, de la ley 1581 de 2012  (Documento respecto de la ley 1581 de 2012/único entregable)</v>
      </c>
      <c r="I234" s="82">
        <f>VLOOKUP(A234,'PAI 2025 GPS rempl2)'!$A$4:$V$504,17,0)</f>
        <v>1</v>
      </c>
      <c r="J234" s="82" t="str">
        <f>VLOOKUP(A234,'PAI 2025 GPS rempl2)'!$A$4:$V$504,18,0)</f>
        <v>Númerica</v>
      </c>
      <c r="K234" s="169">
        <f>VLOOKUP(A234,'PAI 2025 GPS rempl2)'!$A$4:$V$504,20,0)</f>
        <v>45839</v>
      </c>
      <c r="L234" s="169">
        <f>VLOOKUP(A234,'PAI 2025 GPS rempl2)'!$A$4:$V$504,21,0)</f>
        <v>45989</v>
      </c>
      <c r="M234" s="82" t="str">
        <f>VLOOKUP(A234,'PAI 2025 GPS rempl2)'!$A$4:$V$504,22,0)</f>
        <v>7200-DIRECCION DE HABEAS DATA</v>
      </c>
      <c r="N234" s="82"/>
      <c r="O234" s="82"/>
      <c r="P234" s="82"/>
      <c r="Q234" s="82"/>
      <c r="S234" s="81" t="s">
        <v>927</v>
      </c>
      <c r="T234" s="81" t="str">
        <f>VLOOKUP(A234,'PAI 2025 GPS rempl2)'!$A$3:$E$505,4,0)</f>
        <v>Actividad propia</v>
      </c>
      <c r="U234" s="82" t="s">
        <v>1555</v>
      </c>
      <c r="V234" s="31">
        <f>VLOOKUP(S234,'PAI 2025 GPS rempl2)'!$E$4:$P$504,12,0)</f>
        <v>40</v>
      </c>
      <c r="W234" s="148"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5" spans="1:23" x14ac:dyDescent="0.25">
      <c r="A235" s="81" t="s">
        <v>929</v>
      </c>
      <c r="B235" s="81" t="str">
        <f>VLOOKUP(A235,'PAI 2025 GPS rempl2)'!$A$3:$E$505,4,0)</f>
        <v>Producto</v>
      </c>
      <c r="C235" s="82" t="s">
        <v>1555</v>
      </c>
      <c r="D235" s="82" t="s">
        <v>1563</v>
      </c>
      <c r="E235" s="82" t="s">
        <v>715</v>
      </c>
      <c r="F235" s="82" t="s">
        <v>61</v>
      </c>
      <c r="G235" s="82" t="str">
        <f>VLOOKUP(A235,'PAI 2025 GPS rempl2)'!$E$4:$L$504,8,0)</f>
        <v>C-3599-0200-0005-53105b</v>
      </c>
      <c r="H235" s="82"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rempl2)'!$A$4:$V$504,17,0)</f>
        <v>100</v>
      </c>
      <c r="J235" s="82" t="str">
        <f>VLOOKUP(A235,'PAI 2025 GPS rempl2)'!$A$4:$V$504,18,0)</f>
        <v>Porcentual</v>
      </c>
      <c r="K235" s="169">
        <f>VLOOKUP(A235,'PAI 2025 GPS rempl2)'!$A$4:$V$504,20,0)</f>
        <v>45672</v>
      </c>
      <c r="L235" s="169">
        <f>VLOOKUP(A235,'PAI 2025 GPS rempl2)'!$A$4:$V$504,21,0)</f>
        <v>45975</v>
      </c>
      <c r="M235" s="82" t="str">
        <f>VLOOKUP(A235,'PAI 2025 GPS rempl2)'!$A$4:$V$504,22,0)</f>
        <v>72-GRUPO DE TRABAJO DE ATENCION AL CIUDADANO</v>
      </c>
      <c r="N235" s="82" t="s">
        <v>1769</v>
      </c>
      <c r="O235" s="82" t="s">
        <v>1426</v>
      </c>
      <c r="P235" s="82">
        <v>0</v>
      </c>
      <c r="Q235" s="82" t="s">
        <v>1525</v>
      </c>
      <c r="S235" s="81" t="s">
        <v>929</v>
      </c>
      <c r="T235" s="81" t="str">
        <f>VLOOKUP(A235,'PAI 2025 GPS rempl2)'!$A$3:$E$505,4,0)</f>
        <v>Producto</v>
      </c>
      <c r="U235" s="82" t="s">
        <v>1555</v>
      </c>
      <c r="V235" s="31">
        <f>VLOOKUP(S235,'PAI 2025 GPS rempl2)'!$E$4:$P$504,12,0)</f>
        <v>30</v>
      </c>
      <c r="W235" s="146">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81" t="s">
        <v>931</v>
      </c>
      <c r="B236" s="81" t="str">
        <f>VLOOKUP(A236,'PAI 2025 GPS rempl2)'!$A$3:$E$505,4,0)</f>
        <v>Actividad propia</v>
      </c>
      <c r="C236" s="82" t="s">
        <v>1555</v>
      </c>
      <c r="D236" s="82" t="s">
        <v>1563</v>
      </c>
      <c r="E236" s="82" t="s">
        <v>715</v>
      </c>
      <c r="F236" s="82"/>
      <c r="G236" s="82" t="str">
        <f>VLOOKUP(A236,'PAI 2025 GPS rempl2)'!$E$4:$L$504,8,0)</f>
        <v>N/A</v>
      </c>
      <c r="H236" s="82" t="str">
        <f>VLOOKUP(A236,'PAI 2025 GPS rempl2)'!$A$4:$V$504,15,0)</f>
        <v>Diseñar la estrategia de relacionamiento con la ciudadanía SIC 2025  que incluya el plan de trabajo para su ejecución (Documento de estrategia que incluya plan de trabajo)</v>
      </c>
      <c r="I236" s="82">
        <f>VLOOKUP(A236,'PAI 2025 GPS rempl2)'!$A$4:$V$504,17,0)</f>
        <v>1</v>
      </c>
      <c r="J236" s="82" t="str">
        <f>VLOOKUP(A236,'PAI 2025 GPS rempl2)'!$A$4:$V$504,18,0)</f>
        <v>Númerica</v>
      </c>
      <c r="K236" s="169">
        <f>VLOOKUP(A236,'PAI 2025 GPS rempl2)'!$A$4:$V$504,20,0)</f>
        <v>45672</v>
      </c>
      <c r="L236" s="169">
        <f>VLOOKUP(A236,'PAI 2025 GPS rempl2)'!$A$4:$V$504,21,0)</f>
        <v>45706</v>
      </c>
      <c r="M236" s="82" t="str">
        <f>VLOOKUP(A236,'PAI 2025 GPS rempl2)'!$A$4:$V$504,22,0)</f>
        <v>72-GRUPO DE TRABAJO DE ATENCION AL CIUDADANO</v>
      </c>
      <c r="N236" s="82"/>
      <c r="O236" s="82"/>
      <c r="P236" s="82"/>
      <c r="Q236" s="82"/>
      <c r="S236" s="81" t="s">
        <v>931</v>
      </c>
      <c r="T236" s="81" t="str">
        <f>VLOOKUP(A236,'PAI 2025 GPS rempl2)'!$A$3:$E$505,4,0)</f>
        <v>Actividad propia</v>
      </c>
      <c r="U236" s="82" t="s">
        <v>1555</v>
      </c>
      <c r="V236" s="31">
        <f>VLOOKUP(S236,'PAI 2025 GPS rempl2)'!$E$4:$P$504,12,0)</f>
        <v>10</v>
      </c>
      <c r="W236" s="148"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7" spans="1:23" x14ac:dyDescent="0.25">
      <c r="A237" s="81" t="s">
        <v>933</v>
      </c>
      <c r="B237" s="81" t="str">
        <f>VLOOKUP(A237,'PAI 2025 GPS rempl2)'!$A$3:$E$505,4,0)</f>
        <v>Actividad propia</v>
      </c>
      <c r="C237" s="82" t="s">
        <v>1555</v>
      </c>
      <c r="D237" s="82" t="s">
        <v>1563</v>
      </c>
      <c r="E237" s="82" t="s">
        <v>715</v>
      </c>
      <c r="F237" s="82"/>
      <c r="G237" s="82" t="str">
        <f>VLOOKUP(A237,'PAI 2025 GPS rempl2)'!$E$4:$L$504,8,0)</f>
        <v>N/A</v>
      </c>
      <c r="H237" s="82" t="str">
        <f>VLOOKUP(A237,'PAI 2025 GPS rempl2)'!$A$4:$V$504,15,0)</f>
        <v>Comunicar a los grupos de valor la Estrategia de relacionamiento diseñada  (Capturas de pantalla de la divulgación en la página web y redes sociales)</v>
      </c>
      <c r="I237" s="82">
        <f>VLOOKUP(A237,'PAI 2025 GPS rempl2)'!$A$4:$V$504,17,0)</f>
        <v>1</v>
      </c>
      <c r="J237" s="82" t="str">
        <f>VLOOKUP(A237,'PAI 2025 GPS rempl2)'!$A$4:$V$504,18,0)</f>
        <v>Númerica</v>
      </c>
      <c r="K237" s="169">
        <f>VLOOKUP(A237,'PAI 2025 GPS rempl2)'!$A$4:$V$504,20,0)</f>
        <v>45707</v>
      </c>
      <c r="L237" s="169">
        <f>VLOOKUP(A237,'PAI 2025 GPS rempl2)'!$A$4:$V$504,21,0)</f>
        <v>45716</v>
      </c>
      <c r="M237" s="82" t="str">
        <f>VLOOKUP(A237,'PAI 2025 GPS rempl2)'!$A$4:$V$504,22,0)</f>
        <v>72-GRUPO DE TRABAJO DE ATENCION AL CIUDADANO</v>
      </c>
      <c r="N237" s="82"/>
      <c r="O237" s="82"/>
      <c r="P237" s="82"/>
      <c r="Q237" s="82"/>
      <c r="S237" s="81" t="s">
        <v>933</v>
      </c>
      <c r="T237" s="81" t="str">
        <f>VLOOKUP(A237,'PAI 2025 GPS rempl2)'!$A$3:$E$505,4,0)</f>
        <v>Actividad propia</v>
      </c>
      <c r="U237" s="82" t="s">
        <v>1555</v>
      </c>
      <c r="V237" s="31">
        <f>VLOOKUP(S237,'PAI 2025 GPS rempl2)'!$E$4:$P$504,12,0)</f>
        <v>10</v>
      </c>
      <c r="W237" s="148"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8" spans="1:23" x14ac:dyDescent="0.25">
      <c r="A238" s="81" t="s">
        <v>935</v>
      </c>
      <c r="B238" s="81" t="str">
        <f>VLOOKUP(A238,'PAI 2025 GPS rempl2)'!$A$3:$E$505,4,0)</f>
        <v>Actividad propia</v>
      </c>
      <c r="C238" s="82" t="s">
        <v>1555</v>
      </c>
      <c r="D238" s="82" t="s">
        <v>1563</v>
      </c>
      <c r="E238" s="82" t="s">
        <v>715</v>
      </c>
      <c r="F238" s="82"/>
      <c r="G238" s="82" t="str">
        <f>VLOOKUP(A238,'PAI 2025 GPS rempl2)'!$E$4:$L$504,8,0)</f>
        <v>N/A</v>
      </c>
      <c r="H238" s="82" t="str">
        <f>VLOOKUP(A238,'PAI 2025 GPS rempl2)'!$A$4:$V$504,15,0)</f>
        <v>Desarrollar laboratorios de simplicidad para traducir a lenguaje claro documentos de alto tráfico de cara a la ciudadanía  (Informe con el resultado de los laboratorios)</v>
      </c>
      <c r="I238" s="82">
        <f>VLOOKUP(A238,'PAI 2025 GPS rempl2)'!$A$4:$V$504,17,0)</f>
        <v>2</v>
      </c>
      <c r="J238" s="82" t="str">
        <f>VLOOKUP(A238,'PAI 2025 GPS rempl2)'!$A$4:$V$504,18,0)</f>
        <v>Númerica</v>
      </c>
      <c r="K238" s="169">
        <f>VLOOKUP(A238,'PAI 2025 GPS rempl2)'!$A$4:$V$504,20,0)</f>
        <v>45719</v>
      </c>
      <c r="L238" s="169">
        <f>VLOOKUP(A238,'PAI 2025 GPS rempl2)'!$A$4:$V$504,21,0)</f>
        <v>45930</v>
      </c>
      <c r="M238" s="82" t="str">
        <f>VLOOKUP(A238,'PAI 2025 GPS rempl2)'!$A$4:$V$504,22,0)</f>
        <v>72-GRUPO DE TRABAJO DE ATENCION AL CIUDADANO</v>
      </c>
      <c r="N238" s="82"/>
      <c r="O238" s="82"/>
      <c r="P238" s="82"/>
      <c r="Q238" s="82"/>
      <c r="S238" s="81" t="s">
        <v>935</v>
      </c>
      <c r="T238" s="81" t="str">
        <f>VLOOKUP(A238,'PAI 2025 GPS rempl2)'!$A$3:$E$505,4,0)</f>
        <v>Actividad propia</v>
      </c>
      <c r="U238" s="82" t="s">
        <v>1555</v>
      </c>
      <c r="V238" s="31">
        <f>VLOOKUP(S238,'PAI 2025 GPS rempl2)'!$E$4:$P$504,12,0)</f>
        <v>15</v>
      </c>
      <c r="W238" s="148"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9" spans="1:23" x14ac:dyDescent="0.25">
      <c r="A239" s="81" t="s">
        <v>937</v>
      </c>
      <c r="B239" s="81" t="str">
        <f>VLOOKUP(A239,'PAI 2025 GPS rempl2)'!$A$3:$E$505,4,0)</f>
        <v>Actividad propia</v>
      </c>
      <c r="C239" s="82" t="s">
        <v>1555</v>
      </c>
      <c r="D239" s="82" t="s">
        <v>1563</v>
      </c>
      <c r="E239" s="82" t="s">
        <v>715</v>
      </c>
      <c r="F239" s="82"/>
      <c r="G239" s="82" t="str">
        <f>VLOOKUP(A239,'PAI 2025 GPS rempl2)'!$E$4:$L$504,8,0)</f>
        <v>N/A</v>
      </c>
      <c r="H239" s="82" t="str">
        <f>VLOOKUP(A239,'PAI 2025 GPS rempl2)'!$A$4:$V$504,15,0)</f>
        <v>Traducir la Carta de Trato Digno dirigida a la ciudadanía en una lengua étnica y en braille  (Dos traducciones realizadas)</v>
      </c>
      <c r="I239" s="82">
        <f>VLOOKUP(A239,'PAI 2025 GPS rempl2)'!$A$4:$V$504,17,0)</f>
        <v>2</v>
      </c>
      <c r="J239" s="82" t="str">
        <f>VLOOKUP(A239,'PAI 2025 GPS rempl2)'!$A$4:$V$504,18,0)</f>
        <v>Númerica</v>
      </c>
      <c r="K239" s="169">
        <f>VLOOKUP(A239,'PAI 2025 GPS rempl2)'!$A$4:$V$504,20,0)</f>
        <v>45748</v>
      </c>
      <c r="L239" s="169">
        <f>VLOOKUP(A239,'PAI 2025 GPS rempl2)'!$A$4:$V$504,21,0)</f>
        <v>45961</v>
      </c>
      <c r="M239" s="82" t="str">
        <f>VLOOKUP(A239,'PAI 2025 GPS rempl2)'!$A$4:$V$504,22,0)</f>
        <v>72-GRUPO DE TRABAJO DE ATENCION AL CIUDADANO</v>
      </c>
      <c r="N239" s="82"/>
      <c r="O239" s="82"/>
      <c r="P239" s="82"/>
      <c r="Q239" s="82"/>
      <c r="S239" s="81" t="s">
        <v>937</v>
      </c>
      <c r="T239" s="81" t="str">
        <f>VLOOKUP(A239,'PAI 2025 GPS rempl2)'!$A$3:$E$505,4,0)</f>
        <v>Actividad propia</v>
      </c>
      <c r="U239" s="82" t="s">
        <v>1555</v>
      </c>
      <c r="V239" s="31">
        <f>VLOOKUP(S239,'PAI 2025 GPS rempl2)'!$E$4:$P$504,12,0)</f>
        <v>20</v>
      </c>
      <c r="W239" s="148"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0" spans="1:23" x14ac:dyDescent="0.25">
      <c r="A240" s="81" t="s">
        <v>939</v>
      </c>
      <c r="B240" s="81" t="str">
        <f>VLOOKUP(A240,'PAI 2025 GPS rempl2)'!$A$3:$E$505,4,0)</f>
        <v>Actividad propia</v>
      </c>
      <c r="C240" s="82" t="s">
        <v>1555</v>
      </c>
      <c r="D240" s="82" t="s">
        <v>1563</v>
      </c>
      <c r="E240" s="82" t="s">
        <v>715</v>
      </c>
      <c r="F240" s="82"/>
      <c r="G240" s="82" t="str">
        <f>VLOOKUP(A240,'PAI 2025 GPS rempl2)'!$E$4:$L$504,8,0)</f>
        <v>N/A</v>
      </c>
      <c r="H240" s="82" t="str">
        <f>VLOOKUP(A240,'PAI 2025 GPS rempl2)'!$A$4:$V$504,15,0)</f>
        <v>Promover el uso de los canales virtuales a través de campañas de comunicación interna y externa  (Evidencias de las campañas realizadas)</v>
      </c>
      <c r="I240" s="82">
        <f>VLOOKUP(A240,'PAI 2025 GPS rempl2)'!$A$4:$V$504,17,0)</f>
        <v>2</v>
      </c>
      <c r="J240" s="82" t="str">
        <f>VLOOKUP(A240,'PAI 2025 GPS rempl2)'!$A$4:$V$504,18,0)</f>
        <v>Númerica</v>
      </c>
      <c r="K240" s="169">
        <f>VLOOKUP(A240,'PAI 2025 GPS rempl2)'!$A$4:$V$504,20,0)</f>
        <v>45754</v>
      </c>
      <c r="L240" s="169">
        <f>VLOOKUP(A240,'PAI 2025 GPS rempl2)'!$A$4:$V$504,21,0)</f>
        <v>45930</v>
      </c>
      <c r="M240" s="82" t="str">
        <f>VLOOKUP(A240,'PAI 2025 GPS rempl2)'!$A$4:$V$504,22,0)</f>
        <v>72-GRUPO DE TRABAJO DE ATENCION AL CIUDADANO</v>
      </c>
      <c r="N240" s="82"/>
      <c r="O240" s="82"/>
      <c r="P240" s="82"/>
      <c r="Q240" s="82"/>
      <c r="S240" s="81" t="s">
        <v>939</v>
      </c>
      <c r="T240" s="81" t="str">
        <f>VLOOKUP(A240,'PAI 2025 GPS rempl2)'!$A$3:$E$505,4,0)</f>
        <v>Actividad propia</v>
      </c>
      <c r="U240" s="82" t="s">
        <v>1555</v>
      </c>
      <c r="V240" s="31">
        <f>VLOOKUP(S240,'PAI 2025 GPS rempl2)'!$E$4:$P$504,12,0)</f>
        <v>15</v>
      </c>
      <c r="W240" s="148"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1" spans="1:23" x14ac:dyDescent="0.25">
      <c r="A241" s="81" t="s">
        <v>941</v>
      </c>
      <c r="B241" s="81" t="str">
        <f>VLOOKUP(A241,'PAI 2025 GPS rempl2)'!$A$3:$E$505,4,0)</f>
        <v>Actividad propia</v>
      </c>
      <c r="C241" s="82" t="s">
        <v>1555</v>
      </c>
      <c r="D241" s="82" t="s">
        <v>1563</v>
      </c>
      <c r="E241" s="82" t="s">
        <v>715</v>
      </c>
      <c r="F241" s="82"/>
      <c r="G241" s="82" t="str">
        <f>VLOOKUP(A241,'PAI 2025 GPS rempl2)'!$E$4:$L$504,8,0)</f>
        <v>N/A</v>
      </c>
      <c r="H241" s="82" t="str">
        <f>VLOOKUP(A241,'PAI 2025 GPS rempl2)'!$A$4:$V$504,15,0)</f>
        <v>Desarrollar jornadas de socialización de lineamientos de Atención al Ciudadano a nivel interno  (Evidencias de socialización)</v>
      </c>
      <c r="I241" s="82">
        <f>VLOOKUP(A241,'PAI 2025 GPS rempl2)'!$A$4:$V$504,17,0)</f>
        <v>2</v>
      </c>
      <c r="J241" s="82" t="str">
        <f>VLOOKUP(A241,'PAI 2025 GPS rempl2)'!$A$4:$V$504,18,0)</f>
        <v>Númerica</v>
      </c>
      <c r="K241" s="169">
        <f>VLOOKUP(A241,'PAI 2025 GPS rempl2)'!$A$4:$V$504,20,0)</f>
        <v>45779</v>
      </c>
      <c r="L241" s="169">
        <f>VLOOKUP(A241,'PAI 2025 GPS rempl2)'!$A$4:$V$504,21,0)</f>
        <v>45930</v>
      </c>
      <c r="M241" s="82" t="str">
        <f>VLOOKUP(A241,'PAI 2025 GPS rempl2)'!$A$4:$V$504,22,0)</f>
        <v>72-GRUPO DE TRABAJO DE ATENCION AL CIUDADANO</v>
      </c>
      <c r="N241" s="82"/>
      <c r="O241" s="82"/>
      <c r="P241" s="82"/>
      <c r="Q241" s="82"/>
      <c r="S241" s="81" t="s">
        <v>941</v>
      </c>
      <c r="T241" s="81" t="str">
        <f>VLOOKUP(A241,'PAI 2025 GPS rempl2)'!$A$3:$E$505,4,0)</f>
        <v>Actividad propia</v>
      </c>
      <c r="U241" s="82" t="s">
        <v>1555</v>
      </c>
      <c r="V241" s="31">
        <f>VLOOKUP(S241,'PAI 2025 GPS rempl2)'!$E$4:$P$504,12,0)</f>
        <v>10</v>
      </c>
      <c r="W241" s="148"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2" spans="1:23" x14ac:dyDescent="0.25">
      <c r="A242" s="81" t="s">
        <v>943</v>
      </c>
      <c r="B242" s="81" t="str">
        <f>VLOOKUP(A242,'PAI 2025 GPS rempl2)'!$A$3:$E$505,4,0)</f>
        <v>Actividad propia</v>
      </c>
      <c r="C242" s="82" t="s">
        <v>1555</v>
      </c>
      <c r="D242" s="82" t="s">
        <v>1563</v>
      </c>
      <c r="E242" s="82" t="s">
        <v>715</v>
      </c>
      <c r="F242" s="82"/>
      <c r="G242" s="82" t="str">
        <f>VLOOKUP(A242,'PAI 2025 GPS rempl2)'!$E$4:$L$504,8,0)</f>
        <v>N/A</v>
      </c>
      <c r="H242" s="82" t="str">
        <f>VLOOKUP(A242,'PAI 2025 GPS rempl2)'!$A$4:$V$504,15,0)</f>
        <v>Ejecutar el plan de trabajo de la estrategia de relacionamiento con la ciudadanía SIC 2025 (Informe de ejecución de estrategia de relacionamiento elaborado)</v>
      </c>
      <c r="I242" s="82">
        <f>VLOOKUP(A242,'PAI 2025 GPS rempl2)'!$A$4:$V$504,17,0)</f>
        <v>100</v>
      </c>
      <c r="J242" s="82" t="str">
        <f>VLOOKUP(A242,'PAI 2025 GPS rempl2)'!$A$4:$V$504,18,0)</f>
        <v>Porcentual</v>
      </c>
      <c r="K242" s="169">
        <f>VLOOKUP(A242,'PAI 2025 GPS rempl2)'!$A$4:$V$504,20,0)</f>
        <v>45779</v>
      </c>
      <c r="L242" s="169">
        <f>VLOOKUP(A242,'PAI 2025 GPS rempl2)'!$A$4:$V$504,21,0)</f>
        <v>45930</v>
      </c>
      <c r="M242" s="82" t="str">
        <f>VLOOKUP(A242,'PAI 2025 GPS rempl2)'!$A$4:$V$504,22,0)</f>
        <v>72-GRUPO DE TRABAJO DE ATENCION AL CIUDADANO</v>
      </c>
      <c r="N242" s="82"/>
      <c r="O242" s="82"/>
      <c r="P242" s="82"/>
      <c r="Q242" s="82"/>
      <c r="S242" s="81" t="s">
        <v>943</v>
      </c>
      <c r="T242" s="81" t="str">
        <f>VLOOKUP(A242,'PAI 2025 GPS rempl2)'!$A$3:$E$505,4,0)</f>
        <v>Actividad propia</v>
      </c>
      <c r="U242" s="82" t="s">
        <v>1555</v>
      </c>
      <c r="V242" s="31">
        <f>VLOOKUP(S242,'PAI 2025 GPS rempl2)'!$E$4:$P$504,12,0)</f>
        <v>10</v>
      </c>
      <c r="W242" s="148"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3" spans="1:23" x14ac:dyDescent="0.25">
      <c r="A243" s="81" t="s">
        <v>944</v>
      </c>
      <c r="B243" s="81" t="str">
        <f>VLOOKUP(A243,'PAI 2025 GPS rempl2)'!$A$3:$E$505,4,0)</f>
        <v>Actividad propia</v>
      </c>
      <c r="C243" s="82" t="s">
        <v>1555</v>
      </c>
      <c r="D243" s="82" t="s">
        <v>1563</v>
      </c>
      <c r="E243" s="82" t="s">
        <v>715</v>
      </c>
      <c r="F243" s="82"/>
      <c r="G243" s="82" t="str">
        <f>VLOOKUP(A243,'PAI 2025 GPS rempl2)'!$E$4:$L$504,8,0)</f>
        <v>N/A</v>
      </c>
      <c r="H243" s="82" t="str">
        <f>VLOOKUP(A243,'PAI 2025 GPS rempl2)'!$A$4:$V$504,15,0)</f>
        <v>Elaborar y publicar informe con el resultado de la implementación de la estrategia de relacionamiento  (Informe publicado en el página web)</v>
      </c>
      <c r="I243" s="82">
        <f>VLOOKUP(A243,'PAI 2025 GPS rempl2)'!$A$4:$V$504,17,0)</f>
        <v>1</v>
      </c>
      <c r="J243" s="82" t="str">
        <f>VLOOKUP(A243,'PAI 2025 GPS rempl2)'!$A$4:$V$504,18,0)</f>
        <v>Númerica</v>
      </c>
      <c r="K243" s="169">
        <f>VLOOKUP(A243,'PAI 2025 GPS rempl2)'!$A$4:$V$504,20,0)</f>
        <v>45931</v>
      </c>
      <c r="L243" s="169">
        <f>VLOOKUP(A243,'PAI 2025 GPS rempl2)'!$A$4:$V$504,21,0)</f>
        <v>45975</v>
      </c>
      <c r="M243" s="82" t="str">
        <f>VLOOKUP(A243,'PAI 2025 GPS rempl2)'!$A$4:$V$504,22,0)</f>
        <v>72-GRUPO DE TRABAJO DE ATENCION AL CIUDADANO</v>
      </c>
      <c r="N243" s="82"/>
      <c r="O243" s="82"/>
      <c r="P243" s="82"/>
      <c r="Q243" s="82"/>
      <c r="S243" s="81" t="s">
        <v>944</v>
      </c>
      <c r="T243" s="81" t="str">
        <f>VLOOKUP(A243,'PAI 2025 GPS rempl2)'!$A$3:$E$505,4,0)</f>
        <v>Actividad propia</v>
      </c>
      <c r="U243" s="82" t="s">
        <v>1555</v>
      </c>
      <c r="V243" s="31">
        <f>VLOOKUP(S243,'PAI 2025 GPS rempl2)'!$E$4:$P$504,12,0)</f>
        <v>10</v>
      </c>
      <c r="W243" s="148"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4" spans="1:23" x14ac:dyDescent="0.25">
      <c r="A244" s="81" t="s">
        <v>946</v>
      </c>
      <c r="B244" s="81" t="str">
        <f>VLOOKUP(A244,'PAI 2025 GPS rempl2)'!$A$3:$E$505,4,0)</f>
        <v>Producto</v>
      </c>
      <c r="C244" s="82" t="s">
        <v>1555</v>
      </c>
      <c r="D244" s="82" t="s">
        <v>1559</v>
      </c>
      <c r="E244" s="82" t="s">
        <v>632</v>
      </c>
      <c r="F244" s="82" t="s">
        <v>9</v>
      </c>
      <c r="G244" s="82" t="str">
        <f>VLOOKUP(A244,'PAI 2025 GPS rempl2)'!$E$4:$L$504,8,0)</f>
        <v>C-3599-0200-0005-53105b</v>
      </c>
      <c r="H244" s="82" t="str">
        <f>VLOOKUP(A244,'PAI 2025 GPS rempl2)'!$A$4:$V$504,15,0)</f>
        <v>Estrategia de Sinergia Interinstitucional para Jornadas Conjuntas de  Atención a la Ciudadanía, diseñada e implementada (Informe de actividades realizadas)</v>
      </c>
      <c r="I244" s="82">
        <f>VLOOKUP(A244,'PAI 2025 GPS rempl2)'!$A$4:$V$504,17,0)</f>
        <v>1</v>
      </c>
      <c r="J244" s="82" t="str">
        <f>VLOOKUP(A244,'PAI 2025 GPS rempl2)'!$A$4:$V$504,18,0)</f>
        <v>Númerica</v>
      </c>
      <c r="K244" s="169">
        <f>VLOOKUP(A244,'PAI 2025 GPS rempl2)'!$A$4:$V$504,20,0)</f>
        <v>45691</v>
      </c>
      <c r="L244" s="169">
        <f>VLOOKUP(A244,'PAI 2025 GPS rempl2)'!$A$4:$V$504,21,0)</f>
        <v>46022</v>
      </c>
      <c r="M244" s="82" t="str">
        <f>VLOOKUP(A244,'PAI 2025 GPS rempl2)'!$A$4:$V$504,22,0)</f>
        <v>72-GRUPO DE TRABAJO DE ATENCION AL CIUDADANO</v>
      </c>
      <c r="N244" s="82" t="s">
        <v>1433</v>
      </c>
      <c r="O244" s="82" t="s">
        <v>1471</v>
      </c>
      <c r="P244" s="82">
        <v>0</v>
      </c>
      <c r="Q244" s="82" t="s">
        <v>1525</v>
      </c>
      <c r="S244" s="81" t="s">
        <v>946</v>
      </c>
      <c r="T244" s="81" t="str">
        <f>VLOOKUP(A244,'PAI 2025 GPS rempl2)'!$A$3:$E$505,4,0)</f>
        <v>Producto</v>
      </c>
      <c r="U244" s="82" t="s">
        <v>1555</v>
      </c>
      <c r="V244" s="31">
        <f>VLOOKUP(S244,'PAI 2025 GPS rempl2)'!$E$4:$P$504,12,0)</f>
        <v>25</v>
      </c>
      <c r="W244" s="146">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81" t="s">
        <v>948</v>
      </c>
      <c r="B245" s="81" t="str">
        <f>VLOOKUP(A245,'PAI 2025 GPS rempl2)'!$A$3:$E$505,4,0)</f>
        <v>Actividad propia</v>
      </c>
      <c r="C245" s="82" t="s">
        <v>1555</v>
      </c>
      <c r="D245" s="82" t="s">
        <v>1559</v>
      </c>
      <c r="E245" s="82" t="s">
        <v>632</v>
      </c>
      <c r="F245" s="82"/>
      <c r="G245" s="82" t="str">
        <f>VLOOKUP(A245,'PAI 2025 GPS rempl2)'!$E$4:$L$504,8,0)</f>
        <v>N/A</v>
      </c>
      <c r="H245" s="82" t="str">
        <f>VLOOKUP(A245,'PAI 2025 GPS rempl2)'!$A$4:$V$504,15,0)</f>
        <v>Diseñar la estrategia de sinergia con otras entidades que incluya plan de trabajo   (Documento estrategia (incluye plan de trabajo)</v>
      </c>
      <c r="I245" s="82">
        <f>VLOOKUP(A245,'PAI 2025 GPS rempl2)'!$A$4:$V$504,17,0)</f>
        <v>1</v>
      </c>
      <c r="J245" s="82" t="str">
        <f>VLOOKUP(A245,'PAI 2025 GPS rempl2)'!$A$4:$V$504,18,0)</f>
        <v>Númerica</v>
      </c>
      <c r="K245" s="169">
        <f>VLOOKUP(A245,'PAI 2025 GPS rempl2)'!$A$4:$V$504,20,0)</f>
        <v>45691</v>
      </c>
      <c r="L245" s="169">
        <f>VLOOKUP(A245,'PAI 2025 GPS rempl2)'!$A$4:$V$504,21,0)</f>
        <v>45747</v>
      </c>
      <c r="M245" s="82" t="str">
        <f>VLOOKUP(A245,'PAI 2025 GPS rempl2)'!$A$4:$V$504,22,0)</f>
        <v>72-GRUPO DE TRABAJO DE ATENCION AL CIUDADANO</v>
      </c>
      <c r="N245" s="82"/>
      <c r="O245" s="82"/>
      <c r="P245" s="82"/>
      <c r="Q245" s="82"/>
      <c r="S245" s="81" t="s">
        <v>948</v>
      </c>
      <c r="T245" s="81" t="str">
        <f>VLOOKUP(A245,'PAI 2025 GPS rempl2)'!$A$3:$E$505,4,0)</f>
        <v>Actividad propia</v>
      </c>
      <c r="U245" s="82" t="s">
        <v>1555</v>
      </c>
      <c r="V245" s="31">
        <f>VLOOKUP(S245,'PAI 2025 GPS rempl2)'!$E$4:$P$504,12,0)</f>
        <v>30</v>
      </c>
      <c r="W245" s="148"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6" spans="1:23" x14ac:dyDescent="0.25">
      <c r="A246" s="81" t="s">
        <v>950</v>
      </c>
      <c r="B246" s="81" t="str">
        <f>VLOOKUP(A246,'PAI 2025 GPS rempl2)'!$A$3:$E$505,4,0)</f>
        <v>Actividad propia</v>
      </c>
      <c r="C246" s="82" t="s">
        <v>1555</v>
      </c>
      <c r="D246" s="82" t="s">
        <v>1559</v>
      </c>
      <c r="E246" s="82" t="s">
        <v>632</v>
      </c>
      <c r="F246" s="82"/>
      <c r="G246" s="82" t="str">
        <f>VLOOKUP(A246,'PAI 2025 GPS rempl2)'!$E$4:$L$504,8,0)</f>
        <v>N/A</v>
      </c>
      <c r="H246" s="82" t="str">
        <f>VLOOKUP(A246,'PAI 2025 GPS rempl2)'!$A$4:$V$504,15,0)</f>
        <v>Ejecutar el plan de trabajo de la estrategia de sinergia (Documento de seguimiento trimestral)</v>
      </c>
      <c r="I246" s="82">
        <f>VLOOKUP(A246,'PAI 2025 GPS rempl2)'!$A$4:$V$504,17,0)</f>
        <v>100</v>
      </c>
      <c r="J246" s="82" t="str">
        <f>VLOOKUP(A246,'PAI 2025 GPS rempl2)'!$A$4:$V$504,18,0)</f>
        <v>Porcentual</v>
      </c>
      <c r="K246" s="169">
        <f>VLOOKUP(A246,'PAI 2025 GPS rempl2)'!$A$4:$V$504,20,0)</f>
        <v>45748</v>
      </c>
      <c r="L246" s="169">
        <f>VLOOKUP(A246,'PAI 2025 GPS rempl2)'!$A$4:$V$504,21,0)</f>
        <v>46022</v>
      </c>
      <c r="M246" s="82" t="str">
        <f>VLOOKUP(A246,'PAI 2025 GPS rempl2)'!$A$4:$V$504,22,0)</f>
        <v>72-GRUPO DE TRABAJO DE ATENCION AL CIUDADANO</v>
      </c>
      <c r="N246" s="82"/>
      <c r="O246" s="82"/>
      <c r="P246" s="82"/>
      <c r="Q246" s="82"/>
      <c r="S246" s="81" t="s">
        <v>950</v>
      </c>
      <c r="T246" s="81" t="str">
        <f>VLOOKUP(A246,'PAI 2025 GPS rempl2)'!$A$3:$E$505,4,0)</f>
        <v>Actividad propia</v>
      </c>
      <c r="U246" s="82" t="s">
        <v>1555</v>
      </c>
      <c r="V246" s="31">
        <f>VLOOKUP(S246,'PAI 2025 GPS rempl2)'!$E$4:$P$504,12,0)</f>
        <v>60</v>
      </c>
      <c r="W246" s="148"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7" spans="1:23" x14ac:dyDescent="0.25">
      <c r="A247" s="81" t="s">
        <v>951</v>
      </c>
      <c r="B247" s="81" t="str">
        <f>VLOOKUP(A247,'PAI 2025 GPS rempl2)'!$A$3:$E$505,4,0)</f>
        <v>Actividad propia</v>
      </c>
      <c r="C247" s="82" t="s">
        <v>1555</v>
      </c>
      <c r="D247" s="82" t="s">
        <v>1559</v>
      </c>
      <c r="E247" s="82" t="s">
        <v>632</v>
      </c>
      <c r="F247" s="82"/>
      <c r="G247" s="82" t="str">
        <f>VLOOKUP(A247,'PAI 2025 GPS rempl2)'!$E$4:$L$504,8,0)</f>
        <v>N/A</v>
      </c>
      <c r="H247" s="82" t="str">
        <f>VLOOKUP(A247,'PAI 2025 GPS rempl2)'!$A$4:$V$504,15,0)</f>
        <v>Elaborar informe final de la estrategia (Informe elaborado)</v>
      </c>
      <c r="I247" s="82">
        <f>VLOOKUP(A247,'PAI 2025 GPS rempl2)'!$A$4:$V$504,17,0)</f>
        <v>1</v>
      </c>
      <c r="J247" s="82" t="str">
        <f>VLOOKUP(A247,'PAI 2025 GPS rempl2)'!$A$4:$V$504,18,0)</f>
        <v>Númerica</v>
      </c>
      <c r="K247" s="169">
        <f>VLOOKUP(A247,'PAI 2025 GPS rempl2)'!$A$4:$V$504,20,0)</f>
        <v>45992</v>
      </c>
      <c r="L247" s="169">
        <f>VLOOKUP(A247,'PAI 2025 GPS rempl2)'!$A$4:$V$504,21,0)</f>
        <v>46022</v>
      </c>
      <c r="M247" s="82" t="str">
        <f>VLOOKUP(A247,'PAI 2025 GPS rempl2)'!$A$4:$V$504,22,0)</f>
        <v>72-GRUPO DE TRABAJO DE ATENCION AL CIUDADANO</v>
      </c>
      <c r="N247" s="82"/>
      <c r="O247" s="82"/>
      <c r="P247" s="82"/>
      <c r="Q247" s="82"/>
      <c r="S247" s="81" t="s">
        <v>951</v>
      </c>
      <c r="T247" s="81" t="str">
        <f>VLOOKUP(A247,'PAI 2025 GPS rempl2)'!$A$3:$E$505,4,0)</f>
        <v>Actividad propia</v>
      </c>
      <c r="U247" s="82" t="s">
        <v>1555</v>
      </c>
      <c r="V247" s="31">
        <f>VLOOKUP(S247,'PAI 2025 GPS rempl2)'!$E$4:$P$504,12,0)</f>
        <v>10</v>
      </c>
      <c r="W247" s="148"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8" spans="1:23" x14ac:dyDescent="0.25">
      <c r="A248" s="81" t="s">
        <v>953</v>
      </c>
      <c r="B248" s="81" t="str">
        <f>VLOOKUP(A248,'PAI 2025 GPS rempl2)'!$A$3:$E$505,4,0)</f>
        <v>Producto</v>
      </c>
      <c r="C248" s="82" t="s">
        <v>1555</v>
      </c>
      <c r="D248" s="82" t="s">
        <v>1563</v>
      </c>
      <c r="E248" s="82" t="s">
        <v>715</v>
      </c>
      <c r="F248" s="82" t="s">
        <v>10</v>
      </c>
      <c r="G248" s="82" t="str">
        <f>VLOOKUP(A248,'PAI 2025 GPS rempl2)'!$E$4:$L$504,8,0)</f>
        <v>C-3599-0200-0005-53105b</v>
      </c>
      <c r="H248" s="82" t="str">
        <f>VLOOKUP(A248,'PAI 2025 GPS rempl2)'!$A$4:$V$504,15,0)</f>
        <v>Programa de atención a la ciudadanía con enfoque diferencial implementado. (Informe de actividades realizadas )</v>
      </c>
      <c r="I248" s="82">
        <f>VLOOKUP(A248,'PAI 2025 GPS rempl2)'!$A$4:$V$504,17,0)</f>
        <v>1</v>
      </c>
      <c r="J248" s="82" t="str">
        <f>VLOOKUP(A248,'PAI 2025 GPS rempl2)'!$A$4:$V$504,18,0)</f>
        <v>Númerica</v>
      </c>
      <c r="K248" s="169">
        <f>VLOOKUP(A248,'PAI 2025 GPS rempl2)'!$A$4:$V$504,20,0)</f>
        <v>45691</v>
      </c>
      <c r="L248" s="169">
        <f>VLOOKUP(A248,'PAI 2025 GPS rempl2)'!$A$4:$V$504,21,0)</f>
        <v>45989</v>
      </c>
      <c r="M248" s="82" t="str">
        <f>VLOOKUP(A248,'PAI 2025 GPS rempl2)'!$A$4:$V$504,22,0)</f>
        <v>142-GRUPO DE TRABAJO DE SERVICIOS ADMINISTRATIVOS Y RECURSOS FÍSICOS;
20-OFICINA DE TECNOLOGÍA E INFORMÁTICA;
72-GRUPO DE TRABAJO DE ATENCION AL CIUDADANO</v>
      </c>
      <c r="N248" s="82" t="s">
        <v>1431</v>
      </c>
      <c r="O248" s="82" t="s">
        <v>1432</v>
      </c>
      <c r="P248" s="82">
        <v>0</v>
      </c>
      <c r="Q248" s="82" t="s">
        <v>1527</v>
      </c>
      <c r="S248" s="81" t="s">
        <v>953</v>
      </c>
      <c r="T248" s="81" t="str">
        <f>VLOOKUP(A248,'PAI 2025 GPS rempl2)'!$A$3:$E$505,4,0)</f>
        <v>Producto</v>
      </c>
      <c r="U248" s="82" t="s">
        <v>1555</v>
      </c>
      <c r="V248" s="31">
        <f>VLOOKUP(S248,'PAI 2025 GPS rempl2)'!$E$4:$P$504,12,0)</f>
        <v>25</v>
      </c>
      <c r="W248" s="146">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81" t="s">
        <v>955</v>
      </c>
      <c r="B249" s="81" t="str">
        <f>VLOOKUP(A249,'PAI 2025 GPS rempl2)'!$A$3:$E$505,4,0)</f>
        <v>Actividad propia</v>
      </c>
      <c r="C249" s="82" t="s">
        <v>1555</v>
      </c>
      <c r="D249" s="82" t="s">
        <v>1563</v>
      </c>
      <c r="E249" s="82" t="s">
        <v>715</v>
      </c>
      <c r="F249" s="82"/>
      <c r="G249" s="82" t="str">
        <f>VLOOKUP(A249,'PAI 2025 GPS rempl2)'!$E$4:$L$504,8,0)</f>
        <v>N/A</v>
      </c>
      <c r="H249" s="82" t="str">
        <f>VLOOKUP(A249,'PAI 2025 GPS rempl2)'!$A$4:$V$504,15,0)</f>
        <v>Identificar e intervenir los canales y servicios a los que se aplicará el enfoque diferencial (Documento con la propuesta de intervención de canales/servicios)</v>
      </c>
      <c r="I249" s="82">
        <f>VLOOKUP(A249,'PAI 2025 GPS rempl2)'!$A$4:$V$504,17,0)</f>
        <v>1</v>
      </c>
      <c r="J249" s="82" t="str">
        <f>VLOOKUP(A249,'PAI 2025 GPS rempl2)'!$A$4:$V$504,18,0)</f>
        <v>Númerica</v>
      </c>
      <c r="K249" s="169">
        <f>VLOOKUP(A249,'PAI 2025 GPS rempl2)'!$A$4:$V$504,20,0)</f>
        <v>45691</v>
      </c>
      <c r="L249" s="169">
        <f>VLOOKUP(A249,'PAI 2025 GPS rempl2)'!$A$4:$V$504,21,0)</f>
        <v>45730</v>
      </c>
      <c r="M249" s="82" t="str">
        <f>VLOOKUP(A249,'PAI 2025 GPS rempl2)'!$A$4:$V$504,22,0)</f>
        <v>72-GRUPO DE TRABAJO DE ATENCION AL CIUDADANO</v>
      </c>
      <c r="N249" s="82"/>
      <c r="O249" s="82"/>
      <c r="P249" s="82"/>
      <c r="Q249" s="82"/>
      <c r="S249" s="81" t="s">
        <v>955</v>
      </c>
      <c r="T249" s="81" t="str">
        <f>VLOOKUP(A249,'PAI 2025 GPS rempl2)'!$A$3:$E$505,4,0)</f>
        <v>Actividad propia</v>
      </c>
      <c r="U249" s="82" t="s">
        <v>1555</v>
      </c>
      <c r="V249" s="31">
        <f>VLOOKUP(S249,'PAI 2025 GPS rempl2)'!$E$4:$P$504,12,0)</f>
        <v>15</v>
      </c>
      <c r="W249" s="148"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0" spans="1:23" x14ac:dyDescent="0.25">
      <c r="A250" s="81" t="s">
        <v>957</v>
      </c>
      <c r="B250" s="81" t="str">
        <f>VLOOKUP(A250,'PAI 2025 GPS rempl2)'!$A$3:$E$505,4,0)</f>
        <v>Actividad propia</v>
      </c>
      <c r="C250" s="82" t="s">
        <v>1555</v>
      </c>
      <c r="D250" s="82" t="s">
        <v>1563</v>
      </c>
      <c r="E250" s="82" t="s">
        <v>715</v>
      </c>
      <c r="F250" s="82"/>
      <c r="G250" s="82" t="str">
        <f>VLOOKUP(A250,'PAI 2025 GPS rempl2)'!$E$4:$L$504,8,0)</f>
        <v>N/A</v>
      </c>
      <c r="H250" s="82" t="str">
        <f>VLOOKUP(A250,'PAI 2025 GPS rempl2)'!$A$4:$V$504,15,0)</f>
        <v>Implementar la señalización inclusiva en otro lenguaje o idioma para los puntos priorizados de atención al ciudadano presenciales a nivel nacional (Informe de implementación)</v>
      </c>
      <c r="I250" s="82">
        <f>VLOOKUP(A250,'PAI 2025 GPS rempl2)'!$A$4:$V$504,17,0)</f>
        <v>1</v>
      </c>
      <c r="J250" s="82" t="str">
        <f>VLOOKUP(A250,'PAI 2025 GPS rempl2)'!$A$4:$V$504,18,0)</f>
        <v>Númerica</v>
      </c>
      <c r="K250" s="169">
        <f>VLOOKUP(A250,'PAI 2025 GPS rempl2)'!$A$4:$V$504,20,0)</f>
        <v>45734</v>
      </c>
      <c r="L250" s="169">
        <f>VLOOKUP(A250,'PAI 2025 GPS rempl2)'!$A$4:$V$504,21,0)</f>
        <v>45898</v>
      </c>
      <c r="M250" s="82" t="str">
        <f>VLOOKUP(A250,'PAI 2025 GPS rempl2)'!$A$4:$V$504,22,0)</f>
        <v>142-GRUPO DE TRABAJO DE SERVICIOS ADMINISTRATIVOS Y RECURSOS FÍSICOS;
72-GRUPO DE TRABAJO DE ATENCION AL CIUDADANO</v>
      </c>
      <c r="N250" s="82"/>
      <c r="O250" s="82"/>
      <c r="P250" s="82"/>
      <c r="Q250" s="82"/>
      <c r="S250" s="81" t="s">
        <v>957</v>
      </c>
      <c r="T250" s="81" t="str">
        <f>VLOOKUP(A250,'PAI 2025 GPS rempl2)'!$A$3:$E$505,4,0)</f>
        <v>Actividad propia</v>
      </c>
      <c r="U250" s="82" t="s">
        <v>1555</v>
      </c>
      <c r="V250" s="31">
        <f>VLOOKUP(S250,'PAI 2025 GPS rempl2)'!$E$4:$P$504,12,0)</f>
        <v>15</v>
      </c>
      <c r="W250" s="148"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1" spans="1:23" x14ac:dyDescent="0.25">
      <c r="A251" s="81" t="s">
        <v>960</v>
      </c>
      <c r="B251" s="81" t="str">
        <f>VLOOKUP(A251,'PAI 2025 GPS rempl2)'!$A$3:$E$505,4,0)</f>
        <v>Actividad propia</v>
      </c>
      <c r="C251" s="82" t="s">
        <v>1555</v>
      </c>
      <c r="D251" s="82" t="s">
        <v>1563</v>
      </c>
      <c r="E251" s="82" t="s">
        <v>715</v>
      </c>
      <c r="F251" s="82"/>
      <c r="G251" s="82" t="str">
        <f>VLOOKUP(A251,'PAI 2025 GPS rempl2)'!$E$4:$L$504,8,0)</f>
        <v>N/A</v>
      </c>
      <c r="H251" s="82" t="str">
        <f>VLOOKUP(A251,'PAI 2025 GPS rempl2)'!$A$4:$V$504,15,0)</f>
        <v>Desarrolla jornada  con las entidades líderes en la atención incluyente y documentar las buenas prácticas en la materia (Documento de buenas prácticas identificadas)</v>
      </c>
      <c r="I251" s="82">
        <f>VLOOKUP(A251,'PAI 2025 GPS rempl2)'!$A$4:$V$504,17,0)</f>
        <v>1</v>
      </c>
      <c r="J251" s="82" t="str">
        <f>VLOOKUP(A251,'PAI 2025 GPS rempl2)'!$A$4:$V$504,18,0)</f>
        <v>Númerica</v>
      </c>
      <c r="K251" s="169">
        <f>VLOOKUP(A251,'PAI 2025 GPS rempl2)'!$A$4:$V$504,20,0)</f>
        <v>45748</v>
      </c>
      <c r="L251" s="169">
        <f>VLOOKUP(A251,'PAI 2025 GPS rempl2)'!$A$4:$V$504,21,0)</f>
        <v>45812</v>
      </c>
      <c r="M251" s="82" t="str">
        <f>VLOOKUP(A251,'PAI 2025 GPS rempl2)'!$A$4:$V$504,22,0)</f>
        <v>72-GRUPO DE TRABAJO DE ATENCION AL CIUDADANO</v>
      </c>
      <c r="N251" s="82"/>
      <c r="O251" s="82"/>
      <c r="P251" s="82"/>
      <c r="Q251" s="82"/>
      <c r="S251" s="81" t="s">
        <v>960</v>
      </c>
      <c r="T251" s="81" t="str">
        <f>VLOOKUP(A251,'PAI 2025 GPS rempl2)'!$A$3:$E$505,4,0)</f>
        <v>Actividad propia</v>
      </c>
      <c r="U251" s="82" t="s">
        <v>1555</v>
      </c>
      <c r="V251" s="31">
        <f>VLOOKUP(S251,'PAI 2025 GPS rempl2)'!$E$4:$P$504,12,0)</f>
        <v>20</v>
      </c>
      <c r="W251" s="148"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2" spans="1:23" x14ac:dyDescent="0.25">
      <c r="A252" s="81" t="s">
        <v>962</v>
      </c>
      <c r="B252" s="81" t="str">
        <f>VLOOKUP(A252,'PAI 2025 GPS rempl2)'!$A$3:$E$505,4,0)</f>
        <v>Actividad propia Eliminada</v>
      </c>
      <c r="C252" s="82" t="s">
        <v>1555</v>
      </c>
      <c r="D252" s="82" t="s">
        <v>1563</v>
      </c>
      <c r="E252" s="82" t="s">
        <v>715</v>
      </c>
      <c r="F252" s="82"/>
      <c r="G252" s="82" t="str">
        <f>VLOOKUP(A252,'PAI 2025 GPS rempl2)'!$E$4:$L$504,8,0)</f>
        <v>N/A</v>
      </c>
      <c r="H252" s="82" t="str">
        <f>VLOOKUP(A252,'PAI 2025 GPS rempl2)'!$A$4:$V$504,15,0)</f>
        <v>Rediseñar el menú de atención y servicios a la ciudadanía con mejoras en la accesibilidad y experiencia de los usuarios  (Menú destacado actualizado)</v>
      </c>
      <c r="I252" s="82">
        <f>VLOOKUP(A252,'PAI 2025 GPS rempl2)'!$A$4:$V$504,17,0)</f>
        <v>1</v>
      </c>
      <c r="J252" s="82" t="str">
        <f>VLOOKUP(A252,'PAI 2025 GPS rempl2)'!$A$4:$V$504,18,0)</f>
        <v>Númerica</v>
      </c>
      <c r="K252" s="169">
        <f>VLOOKUP(A252,'PAI 2025 GPS rempl2)'!$A$4:$V$504,20,0)</f>
        <v>45811</v>
      </c>
      <c r="L252" s="169">
        <f>VLOOKUP(A252,'PAI 2025 GPS rempl2)'!$A$4:$V$504,21,0)</f>
        <v>45989</v>
      </c>
      <c r="M252" s="82" t="str">
        <f>VLOOKUP(A252,'PAI 2025 GPS rempl2)'!$A$4:$V$504,22,0)</f>
        <v>20-OFICINA DE TECNOLOGÍA E INFORMÁTICA;
72-GRUPO DE TRABAJO DE ATENCION AL CIUDADANO</v>
      </c>
      <c r="N252" s="82"/>
      <c r="O252" s="82"/>
      <c r="P252" s="82"/>
      <c r="Q252" s="82"/>
      <c r="S252" s="81" t="s">
        <v>962</v>
      </c>
      <c r="T252" s="81" t="str">
        <f>VLOOKUP(A252,'PAI 2025 GPS rempl2)'!$A$3:$E$505,4,0)</f>
        <v>Actividad propia Eliminada</v>
      </c>
      <c r="U252" s="82" t="s">
        <v>1555</v>
      </c>
      <c r="V252" s="31">
        <f>VLOOKUP(S252,'PAI 2025 GPS rempl2)'!$E$4:$P$504,12,0)</f>
        <v>30</v>
      </c>
      <c r="W252" s="148"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3" spans="1:23" x14ac:dyDescent="0.25">
      <c r="A253" s="81" t="s">
        <v>965</v>
      </c>
      <c r="B253" s="81" t="str">
        <f>VLOOKUP(A253,'PAI 2025 GPS rempl2)'!$A$3:$E$505,4,0)</f>
        <v>Actividad propia</v>
      </c>
      <c r="C253" s="82" t="s">
        <v>1555</v>
      </c>
      <c r="D253" s="82" t="s">
        <v>1563</v>
      </c>
      <c r="E253" s="82" t="s">
        <v>715</v>
      </c>
      <c r="F253" s="82"/>
      <c r="G253" s="82" t="str">
        <f>VLOOKUP(A253,'PAI 2025 GPS rempl2)'!$E$4:$L$504,8,0)</f>
        <v>N/A</v>
      </c>
      <c r="H253" s="82" t="str">
        <f>VLOOKUP(A253,'PAI 2025 GPS rempl2)'!$A$4:$V$504,15,0)</f>
        <v>Implementar fase 2 del traductor interactivo  (Adquisición pantalla y en funcionamiento)</v>
      </c>
      <c r="I253" s="82">
        <f>VLOOKUP(A253,'PAI 2025 GPS rempl2)'!$A$4:$V$504,17,0)</f>
        <v>1</v>
      </c>
      <c r="J253" s="82" t="str">
        <f>VLOOKUP(A253,'PAI 2025 GPS rempl2)'!$A$4:$V$504,18,0)</f>
        <v>Númerica</v>
      </c>
      <c r="K253" s="169">
        <f>VLOOKUP(A253,'PAI 2025 GPS rempl2)'!$A$4:$V$504,20,0)</f>
        <v>45828</v>
      </c>
      <c r="L253" s="169">
        <f>VLOOKUP(A253,'PAI 2025 GPS rempl2)'!$A$4:$V$504,21,0)</f>
        <v>45989</v>
      </c>
      <c r="M253" s="82" t="str">
        <f>VLOOKUP(A253,'PAI 2025 GPS rempl2)'!$A$4:$V$504,22,0)</f>
        <v>20-OFICINA DE TECNOLOGÍA E INFORMÁTICA;
72-GRUPO DE TRABAJO DE ATENCION AL CIUDADANO</v>
      </c>
      <c r="N253" s="82"/>
      <c r="O253" s="82"/>
      <c r="P253" s="82"/>
      <c r="Q253" s="82"/>
      <c r="S253" s="81" t="s">
        <v>965</v>
      </c>
      <c r="T253" s="81" t="str">
        <f>VLOOKUP(A253,'PAI 2025 GPS rempl2)'!$A$3:$E$505,4,0)</f>
        <v>Actividad propia</v>
      </c>
      <c r="U253" s="82" t="s">
        <v>1555</v>
      </c>
      <c r="V253" s="31">
        <f>VLOOKUP(S253,'PAI 2025 GPS rempl2)'!$E$4:$P$504,12,0)</f>
        <v>50</v>
      </c>
      <c r="W253" s="148"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4" spans="1:23" x14ac:dyDescent="0.25">
      <c r="A254" s="81" t="s">
        <v>967</v>
      </c>
      <c r="B254" s="81" t="str">
        <f>VLOOKUP(A254,'PAI 2025 GPS rempl2)'!$A$3:$E$505,4,0)</f>
        <v>Producto</v>
      </c>
      <c r="C254" s="82" t="s">
        <v>1555</v>
      </c>
      <c r="D254" s="82" t="s">
        <v>1563</v>
      </c>
      <c r="E254" s="82" t="s">
        <v>715</v>
      </c>
      <c r="F254" s="82" t="s">
        <v>61</v>
      </c>
      <c r="G254" s="82" t="str">
        <f>VLOOKUP(A254,'PAI 2025 GPS rempl2)'!$E$4:$L$504,8,0)</f>
        <v>C-3599-0200-0005-53105b</v>
      </c>
      <c r="H254" s="82" t="str">
        <f>VLOOKUP(A254,'PAI 2025 GPS rempl2)'!$A$4:$V$504,15,0)</f>
        <v>Estrategia de promoción de la participación ciudadana en la SIC, formulada e implementada  (Informe de actividades realizadas )</v>
      </c>
      <c r="I254" s="82">
        <f>VLOOKUP(A254,'PAI 2025 GPS rempl2)'!$A$4:$V$504,17,0)</f>
        <v>30</v>
      </c>
      <c r="J254" s="82" t="str">
        <f>VLOOKUP(A254,'PAI 2025 GPS rempl2)'!$A$4:$V$504,18,0)</f>
        <v>Porcentual</v>
      </c>
      <c r="K254" s="169">
        <f>VLOOKUP(A254,'PAI 2025 GPS rempl2)'!$A$4:$V$504,20,0)</f>
        <v>45672</v>
      </c>
      <c r="L254" s="169">
        <f>VLOOKUP(A254,'PAI 2025 GPS rempl2)'!$A$4:$V$504,21,0)</f>
        <v>46006</v>
      </c>
      <c r="M254" s="82" t="str">
        <f>VLOOKUP(A254,'PAI 2025 GPS rempl2)'!$A$4:$V$504,22,0)</f>
        <v>72-GRUPO DE TRABAJO DE ATENCION AL CIUDADANO</v>
      </c>
      <c r="N254" s="82" t="s">
        <v>1769</v>
      </c>
      <c r="O254" s="82" t="s">
        <v>1426</v>
      </c>
      <c r="P254" s="82" t="s">
        <v>1593</v>
      </c>
      <c r="Q254" s="82" t="s">
        <v>1525</v>
      </c>
      <c r="S254" s="81" t="s">
        <v>967</v>
      </c>
      <c r="T254" s="81" t="str">
        <f>VLOOKUP(A254,'PAI 2025 GPS rempl2)'!$A$3:$E$505,4,0)</f>
        <v>Producto</v>
      </c>
      <c r="U254" s="82" t="s">
        <v>1555</v>
      </c>
      <c r="V254" s="31">
        <f>VLOOKUP(S254,'PAI 2025 GPS rempl2)'!$E$4:$P$504,12,0)</f>
        <v>20</v>
      </c>
      <c r="W254" s="146">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81" t="s">
        <v>969</v>
      </c>
      <c r="B255" s="81" t="str">
        <f>VLOOKUP(A255,'PAI 2025 GPS rempl2)'!$A$3:$E$505,4,0)</f>
        <v>Actividad propia</v>
      </c>
      <c r="C255" s="82" t="s">
        <v>1555</v>
      </c>
      <c r="D255" s="82" t="s">
        <v>1563</v>
      </c>
      <c r="E255" s="82" t="s">
        <v>715</v>
      </c>
      <c r="F255" s="82"/>
      <c r="G255" s="82" t="str">
        <f>VLOOKUP(A255,'PAI 2025 GPS rempl2)'!$E$4:$L$504,8,0)</f>
        <v>N/A</v>
      </c>
      <c r="H255" s="82" t="str">
        <f>VLOOKUP(A255,'PAI 2025 GPS rempl2)'!$A$4:$V$504,15,0)</f>
        <v>Diseñar la estrategia de participación ciudadanía SIC 2025 que incluya el plan detrabajo para su ejecución (Documento de estrategia)</v>
      </c>
      <c r="I255" s="82">
        <f>VLOOKUP(A255,'PAI 2025 GPS rempl2)'!$A$4:$V$504,17,0)</f>
        <v>1</v>
      </c>
      <c r="J255" s="82" t="str">
        <f>VLOOKUP(A255,'PAI 2025 GPS rempl2)'!$A$4:$V$504,18,0)</f>
        <v>Númerica</v>
      </c>
      <c r="K255" s="169">
        <f>VLOOKUP(A255,'PAI 2025 GPS rempl2)'!$A$4:$V$504,20,0)</f>
        <v>45672</v>
      </c>
      <c r="L255" s="169">
        <f>VLOOKUP(A255,'PAI 2025 GPS rempl2)'!$A$4:$V$504,21,0)</f>
        <v>45706</v>
      </c>
      <c r="M255" s="82" t="str">
        <f>VLOOKUP(A255,'PAI 2025 GPS rempl2)'!$A$4:$V$504,22,0)</f>
        <v>72-GRUPO DE TRABAJO DE ATENCION AL CIUDADANO</v>
      </c>
      <c r="N255" s="82"/>
      <c r="O255" s="82"/>
      <c r="P255" s="82"/>
      <c r="Q255" s="82"/>
      <c r="S255" s="81" t="s">
        <v>969</v>
      </c>
      <c r="T255" s="81" t="str">
        <f>VLOOKUP(A255,'PAI 2025 GPS rempl2)'!$A$3:$E$505,4,0)</f>
        <v>Actividad propia</v>
      </c>
      <c r="U255" s="82" t="s">
        <v>1555</v>
      </c>
      <c r="V255" s="31">
        <f>VLOOKUP(S255,'PAI 2025 GPS rempl2)'!$E$4:$P$504,12,0)</f>
        <v>25</v>
      </c>
      <c r="W255" s="148"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6" spans="1:23" x14ac:dyDescent="0.25">
      <c r="A256" s="81" t="s">
        <v>971</v>
      </c>
      <c r="B256" s="81" t="str">
        <f>VLOOKUP(A256,'PAI 2025 GPS rempl2)'!$A$3:$E$505,4,0)</f>
        <v>Actividad propia</v>
      </c>
      <c r="C256" s="82" t="s">
        <v>1555</v>
      </c>
      <c r="D256" s="82" t="s">
        <v>1563</v>
      </c>
      <c r="E256" s="82" t="s">
        <v>715</v>
      </c>
      <c r="F256" s="82"/>
      <c r="G256" s="82" t="str">
        <f>VLOOKUP(A256,'PAI 2025 GPS rempl2)'!$E$4:$L$504,8,0)</f>
        <v>N/A</v>
      </c>
      <c r="H256" s="82" t="str">
        <f>VLOOKUP(A256,'PAI 2025 GPS rempl2)'!$A$4:$V$504,15,0)</f>
        <v>Comunicar a los grupos de valor la Estrategia de participación ciudadana diseñada  (Capturas de pantalla de la divulgación en la página web y redes sociales)</v>
      </c>
      <c r="I256" s="82">
        <f>VLOOKUP(A256,'PAI 2025 GPS rempl2)'!$A$4:$V$504,17,0)</f>
        <v>1</v>
      </c>
      <c r="J256" s="82" t="str">
        <f>VLOOKUP(A256,'PAI 2025 GPS rempl2)'!$A$4:$V$504,18,0)</f>
        <v>Númerica</v>
      </c>
      <c r="K256" s="169">
        <f>VLOOKUP(A256,'PAI 2025 GPS rempl2)'!$A$4:$V$504,20,0)</f>
        <v>45707</v>
      </c>
      <c r="L256" s="169">
        <f>VLOOKUP(A256,'PAI 2025 GPS rempl2)'!$A$4:$V$504,21,0)</f>
        <v>45716</v>
      </c>
      <c r="M256" s="82" t="str">
        <f>VLOOKUP(A256,'PAI 2025 GPS rempl2)'!$A$4:$V$504,22,0)</f>
        <v>72-GRUPO DE TRABAJO DE ATENCION AL CIUDADANO</v>
      </c>
      <c r="N256" s="82"/>
      <c r="O256" s="82"/>
      <c r="P256" s="82"/>
      <c r="Q256" s="82"/>
      <c r="S256" s="81" t="s">
        <v>971</v>
      </c>
      <c r="T256" s="81" t="str">
        <f>VLOOKUP(A256,'PAI 2025 GPS rempl2)'!$A$3:$E$505,4,0)</f>
        <v>Actividad propia</v>
      </c>
      <c r="U256" s="82" t="s">
        <v>1555</v>
      </c>
      <c r="V256" s="31">
        <f>VLOOKUP(S256,'PAI 2025 GPS rempl2)'!$E$4:$P$504,12,0)</f>
        <v>20</v>
      </c>
      <c r="W256" s="148"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7" spans="1:23" x14ac:dyDescent="0.25">
      <c r="A257" s="81" t="s">
        <v>973</v>
      </c>
      <c r="B257" s="81" t="str">
        <f>VLOOKUP(A257,'PAI 2025 GPS rempl2)'!$A$3:$E$505,4,0)</f>
        <v>Actividad propia</v>
      </c>
      <c r="C257" s="82" t="s">
        <v>1555</v>
      </c>
      <c r="D257" s="82" t="s">
        <v>1563</v>
      </c>
      <c r="E257" s="82" t="s">
        <v>715</v>
      </c>
      <c r="F257" s="82"/>
      <c r="G257" s="82" t="str">
        <f>VLOOKUP(A257,'PAI 2025 GPS rempl2)'!$E$4:$L$504,8,0)</f>
        <v>N/A</v>
      </c>
      <c r="H257" s="82" t="str">
        <f>VLOOKUP(A257,'PAI 2025 GPS rempl2)'!$A$4:$V$504,15,0)</f>
        <v>Ejecutar el plan de trabajo de la estrategia  (Informe trimestral de seguimiento elaborado)</v>
      </c>
      <c r="I257" s="82">
        <f>VLOOKUP(A257,'PAI 2025 GPS rempl2)'!$A$4:$V$504,17,0)</f>
        <v>100</v>
      </c>
      <c r="J257" s="82" t="str">
        <f>VLOOKUP(A257,'PAI 2025 GPS rempl2)'!$A$4:$V$504,18,0)</f>
        <v>Porcentual</v>
      </c>
      <c r="K257" s="169">
        <f>VLOOKUP(A257,'PAI 2025 GPS rempl2)'!$A$4:$V$504,20,0)</f>
        <v>45719</v>
      </c>
      <c r="L257" s="169">
        <f>VLOOKUP(A257,'PAI 2025 GPS rempl2)'!$A$4:$V$504,21,0)</f>
        <v>45975</v>
      </c>
      <c r="M257" s="82" t="str">
        <f>VLOOKUP(A257,'PAI 2025 GPS rempl2)'!$A$4:$V$504,22,0)</f>
        <v>72-GRUPO DE TRABAJO DE ATENCION AL CIUDADANO</v>
      </c>
      <c r="N257" s="82"/>
      <c r="O257" s="82"/>
      <c r="P257" s="82"/>
      <c r="Q257" s="82"/>
      <c r="S257" s="81" t="s">
        <v>973</v>
      </c>
      <c r="T257" s="81" t="str">
        <f>VLOOKUP(A257,'PAI 2025 GPS rempl2)'!$A$3:$E$505,4,0)</f>
        <v>Actividad propia</v>
      </c>
      <c r="U257" s="82" t="s">
        <v>1555</v>
      </c>
      <c r="V257" s="31">
        <f>VLOOKUP(S257,'PAI 2025 GPS rempl2)'!$E$4:$P$504,12,0)</f>
        <v>30</v>
      </c>
      <c r="W257" s="148"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8" spans="1:23" x14ac:dyDescent="0.25">
      <c r="A258" s="81" t="s">
        <v>974</v>
      </c>
      <c r="B258" s="81" t="str">
        <f>VLOOKUP(A258,'PAI 2025 GPS rempl2)'!$A$3:$E$505,4,0)</f>
        <v>Actividad propia</v>
      </c>
      <c r="C258" s="82" t="s">
        <v>1555</v>
      </c>
      <c r="D258" s="82" t="s">
        <v>1563</v>
      </c>
      <c r="E258" s="82" t="s">
        <v>715</v>
      </c>
      <c r="F258" s="82"/>
      <c r="G258" s="82" t="str">
        <f>VLOOKUP(A258,'PAI 2025 GPS rempl2)'!$E$4:$L$504,8,0)</f>
        <v>N/A</v>
      </c>
      <c r="H258" s="82" t="str">
        <f>VLOOKUP(A258,'PAI 2025 GPS rempl2)'!$A$4:$V$504,15,0)</f>
        <v>Elaborar y publicar informe con el resultado de la implementación de la estrategia de participación ciudadana (Informe publicado en el página web)</v>
      </c>
      <c r="I258" s="82">
        <f>VLOOKUP(A258,'PAI 2025 GPS rempl2)'!$A$4:$V$504,17,0)</f>
        <v>1</v>
      </c>
      <c r="J258" s="82" t="str">
        <f>VLOOKUP(A258,'PAI 2025 GPS rempl2)'!$A$4:$V$504,18,0)</f>
        <v>Númerica</v>
      </c>
      <c r="K258" s="169">
        <f>VLOOKUP(A258,'PAI 2025 GPS rempl2)'!$A$4:$V$504,20,0)</f>
        <v>45992</v>
      </c>
      <c r="L258" s="169">
        <f>VLOOKUP(A258,'PAI 2025 GPS rempl2)'!$A$4:$V$504,21,0)</f>
        <v>46006</v>
      </c>
      <c r="M258" s="82" t="str">
        <f>VLOOKUP(A258,'PAI 2025 GPS rempl2)'!$A$4:$V$504,22,0)</f>
        <v>72-GRUPO DE TRABAJO DE ATENCION AL CIUDADANO</v>
      </c>
      <c r="N258" s="82"/>
      <c r="O258" s="82"/>
      <c r="P258" s="82"/>
      <c r="Q258" s="82"/>
      <c r="S258" s="81" t="s">
        <v>974</v>
      </c>
      <c r="T258" s="81" t="str">
        <f>VLOOKUP(A258,'PAI 2025 GPS rempl2)'!$A$3:$E$505,4,0)</f>
        <v>Actividad propia</v>
      </c>
      <c r="U258" s="82" t="s">
        <v>1555</v>
      </c>
      <c r="V258" s="31">
        <f>VLOOKUP(S258,'PAI 2025 GPS rempl2)'!$E$4:$P$504,12,0)</f>
        <v>25</v>
      </c>
      <c r="W258" s="148"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9" spans="1:23" x14ac:dyDescent="0.25">
      <c r="A259" s="81" t="s">
        <v>977</v>
      </c>
      <c r="B259" s="81" t="str">
        <f>VLOOKUP(A259,'PAI 2025 GPS rempl2)'!$A$3:$E$505,4,0)</f>
        <v>Producto</v>
      </c>
      <c r="C259" s="82" t="s">
        <v>1555</v>
      </c>
      <c r="D259" s="82" t="s">
        <v>1559</v>
      </c>
      <c r="E259" s="82" t="s">
        <v>632</v>
      </c>
      <c r="F259" s="82" t="s">
        <v>12</v>
      </c>
      <c r="G259" s="82" t="str">
        <f>VLOOKUP(A259,'PAI 2025 GPS rempl2)'!$E$4:$L$504,8,0)</f>
        <v>FUNCIONAMIENTO</v>
      </c>
      <c r="H259" s="82"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rempl2)'!$A$4:$V$504,17,0)</f>
        <v>10</v>
      </c>
      <c r="J259" s="82" t="str">
        <f>VLOOKUP(A259,'PAI 2025 GPS rempl2)'!$A$4:$V$504,18,0)</f>
        <v>Númerica</v>
      </c>
      <c r="K259" s="169">
        <f>VLOOKUP(A259,'PAI 2025 GPS rempl2)'!$A$4:$V$504,20,0)</f>
        <v>45672</v>
      </c>
      <c r="L259" s="169">
        <f>VLOOKUP(A259,'PAI 2025 GPS rempl2)'!$A$4:$V$504,21,0)</f>
        <v>46006</v>
      </c>
      <c r="M259" s="82" t="str">
        <f>VLOOKUP(A259,'PAI 2025 GPS rempl2)'!$A$4:$V$504,22,0)</f>
        <v>3200-DIRECCIÓN DE INVESTIGACIONES DE PROTECCIÓN DE USUARIOS DE SERVICIOS DE COMUNICACIONES</v>
      </c>
      <c r="N259" s="82" t="s">
        <v>1427</v>
      </c>
      <c r="O259" s="82" t="s">
        <v>1428</v>
      </c>
      <c r="P259" s="82" t="s">
        <v>1594</v>
      </c>
      <c r="Q259" s="82" t="s">
        <v>1525</v>
      </c>
      <c r="S259" s="81" t="s">
        <v>977</v>
      </c>
      <c r="T259" s="81" t="str">
        <f>VLOOKUP(A259,'PAI 2025 GPS rempl2)'!$A$3:$E$505,4,0)</f>
        <v>Producto</v>
      </c>
      <c r="U259" s="82" t="s">
        <v>1555</v>
      </c>
      <c r="V259" s="31">
        <f>VLOOKUP(S259,'PAI 2025 GPS rempl2)'!$E$4:$P$504,12,0)</f>
        <v>50</v>
      </c>
      <c r="W259" s="146">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81" t="s">
        <v>980</v>
      </c>
      <c r="B260" s="81" t="str">
        <f>VLOOKUP(A260,'PAI 2025 GPS rempl2)'!$A$3:$E$505,4,0)</f>
        <v>Actividad propia</v>
      </c>
      <c r="C260" s="82" t="s">
        <v>1555</v>
      </c>
      <c r="D260" s="82" t="s">
        <v>1559</v>
      </c>
      <c r="E260" s="82" t="s">
        <v>632</v>
      </c>
      <c r="F260" s="82"/>
      <c r="G260" s="82" t="str">
        <f>VLOOKUP(A260,'PAI 2025 GPS rempl2)'!$E$4:$L$504,8,0)</f>
        <v>N/A</v>
      </c>
      <c r="H260" s="82" t="str">
        <f>VLOOKUP(A260,'PAI 2025 GPS rempl2)'!$A$4:$V$504,15,0)</f>
        <v>Definir el plan de trabajo de las capacitaciones a realizar (Temas y lugares donde se realizarán las capacitaciones) (Acta de reunión)</v>
      </c>
      <c r="I260" s="82">
        <f>VLOOKUP(A260,'PAI 2025 GPS rempl2)'!$A$4:$V$504,17,0)</f>
        <v>1</v>
      </c>
      <c r="J260" s="82" t="str">
        <f>VLOOKUP(A260,'PAI 2025 GPS rempl2)'!$A$4:$V$504,18,0)</f>
        <v>Númerica</v>
      </c>
      <c r="K260" s="169">
        <f>VLOOKUP(A260,'PAI 2025 GPS rempl2)'!$A$4:$V$504,20,0)</f>
        <v>45672</v>
      </c>
      <c r="L260" s="169">
        <f>VLOOKUP(A260,'PAI 2025 GPS rempl2)'!$A$4:$V$504,21,0)</f>
        <v>45702</v>
      </c>
      <c r="M260" s="82" t="str">
        <f>VLOOKUP(A260,'PAI 2025 GPS rempl2)'!$A$4:$V$504,22,0)</f>
        <v>3200-DIRECCIÓN DE INVESTIGACIONES DE PROTECCIÓN DE USUARIOS DE SERVICIOS DE COMUNICACIONES</v>
      </c>
      <c r="N260" s="82"/>
      <c r="O260" s="82"/>
      <c r="P260" s="82"/>
      <c r="Q260" s="82"/>
      <c r="S260" s="81" t="s">
        <v>980</v>
      </c>
      <c r="T260" s="81" t="str">
        <f>VLOOKUP(A260,'PAI 2025 GPS rempl2)'!$A$3:$E$505,4,0)</f>
        <v>Actividad propia</v>
      </c>
      <c r="U260" s="82" t="s">
        <v>1555</v>
      </c>
      <c r="V260" s="31">
        <f>VLOOKUP(S260,'PAI 2025 GPS rempl2)'!$E$4:$P$504,12,0)</f>
        <v>50</v>
      </c>
      <c r="W260" s="148"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1" spans="1:23" x14ac:dyDescent="0.25">
      <c r="A261" s="81" t="s">
        <v>982</v>
      </c>
      <c r="B261" s="81" t="str">
        <f>VLOOKUP(A261,'PAI 2025 GPS rempl2)'!$A$3:$E$505,4,0)</f>
        <v>Actividad propia</v>
      </c>
      <c r="C261" s="82" t="s">
        <v>1555</v>
      </c>
      <c r="D261" s="82" t="s">
        <v>1559</v>
      </c>
      <c r="E261" s="82" t="s">
        <v>632</v>
      </c>
      <c r="F261" s="82"/>
      <c r="G261" s="82" t="str">
        <f>VLOOKUP(A261,'PAI 2025 GPS rempl2)'!$E$4:$L$504,8,0)</f>
        <v>N/A</v>
      </c>
      <c r="H261" s="82" t="str">
        <f>VLOOKUP(A261,'PAI 2025 GPS rempl2)'!$A$4:$V$504,15,0)</f>
        <v>Realizar las jornadas de capacitación (Soportes de desarrollo de capacitaciones (Presentación  y/o listas asistencia  y/o fotos)</v>
      </c>
      <c r="I261" s="82">
        <f>VLOOKUP(A261,'PAI 2025 GPS rempl2)'!$A$4:$V$504,17,0)</f>
        <v>10</v>
      </c>
      <c r="J261" s="82" t="str">
        <f>VLOOKUP(A261,'PAI 2025 GPS rempl2)'!$A$4:$V$504,18,0)</f>
        <v>Númerica</v>
      </c>
      <c r="K261" s="169">
        <f>VLOOKUP(A261,'PAI 2025 GPS rempl2)'!$A$4:$V$504,20,0)</f>
        <v>45705</v>
      </c>
      <c r="L261" s="169">
        <f>VLOOKUP(A261,'PAI 2025 GPS rempl2)'!$A$4:$V$504,21,0)</f>
        <v>46006</v>
      </c>
      <c r="M261" s="82" t="str">
        <f>VLOOKUP(A261,'PAI 2025 GPS rempl2)'!$A$4:$V$504,22,0)</f>
        <v>3200-DIRECCIÓN DE INVESTIGACIONES DE PROTECCIÓN DE USUARIOS DE SERVICIOS DE COMUNICACIONES</v>
      </c>
      <c r="N261" s="82"/>
      <c r="O261" s="82"/>
      <c r="P261" s="82"/>
      <c r="Q261" s="82"/>
      <c r="S261" s="81" t="s">
        <v>982</v>
      </c>
      <c r="T261" s="81" t="str">
        <f>VLOOKUP(A261,'PAI 2025 GPS rempl2)'!$A$3:$E$505,4,0)</f>
        <v>Actividad propia</v>
      </c>
      <c r="U261" s="82" t="s">
        <v>1555</v>
      </c>
      <c r="V261" s="31">
        <f>VLOOKUP(S261,'PAI 2025 GPS rempl2)'!$E$4:$P$504,12,0)</f>
        <v>50</v>
      </c>
      <c r="W261" s="148"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2" spans="1:23" x14ac:dyDescent="0.25">
      <c r="A262" s="81" t="s">
        <v>983</v>
      </c>
      <c r="B262" s="81" t="str">
        <f>VLOOKUP(A262,'PAI 2025 GPS rempl2)'!$A$3:$E$505,4,0)</f>
        <v>Producto</v>
      </c>
      <c r="C262" s="82" t="s">
        <v>1555</v>
      </c>
      <c r="D262" s="82" t="s">
        <v>1559</v>
      </c>
      <c r="E262" s="82" t="s">
        <v>632</v>
      </c>
      <c r="F262" s="82" t="s">
        <v>9</v>
      </c>
      <c r="G262" s="82" t="str">
        <f>VLOOKUP(A262,'PAI 2025 GPS rempl2)'!$E$4:$L$504,8,0)</f>
        <v>FUNCIONAMIENTO</v>
      </c>
      <c r="H262" s="82" t="str">
        <f>VLOOKUP(A262,'PAI 2025 GPS rempl2)'!$A$4:$V$504,15,0)</f>
        <v>Recursos de reposición decididos en 6 meses o menos ( Listado definitivo realizado).</v>
      </c>
      <c r="I262" s="82">
        <f>VLOOKUP(A262,'PAI 2025 GPS rempl2)'!$A$4:$V$504,17,0)</f>
        <v>80</v>
      </c>
      <c r="J262" s="82" t="str">
        <f>VLOOKUP(A262,'PAI 2025 GPS rempl2)'!$A$4:$V$504,18,0)</f>
        <v>Porcentual</v>
      </c>
      <c r="K262" s="169">
        <f>VLOOKUP(A262,'PAI 2025 GPS rempl2)'!$A$4:$V$504,20,0)</f>
        <v>45659</v>
      </c>
      <c r="L262" s="169">
        <f>VLOOKUP(A262,'PAI 2025 GPS rempl2)'!$A$4:$V$504,21,0)</f>
        <v>46021</v>
      </c>
      <c r="M262" s="82" t="str">
        <f>VLOOKUP(A262,'PAI 2025 GPS rempl2)'!$A$4:$V$504,22,0)</f>
        <v>3200-DIRECCIÓN DE INVESTIGACIONES DE PROTECCIÓN DE USUARIOS DE SERVICIOS DE COMUNICACIONES</v>
      </c>
      <c r="N262" s="82" t="s">
        <v>1433</v>
      </c>
      <c r="O262" s="82" t="s">
        <v>1471</v>
      </c>
      <c r="P262" s="82">
        <v>0</v>
      </c>
      <c r="Q262" s="82" t="s">
        <v>1525</v>
      </c>
      <c r="S262" s="81" t="s">
        <v>983</v>
      </c>
      <c r="T262" s="81" t="str">
        <f>VLOOKUP(A262,'PAI 2025 GPS rempl2)'!$A$3:$E$505,4,0)</f>
        <v>Producto</v>
      </c>
      <c r="U262" s="82" t="s">
        <v>1555</v>
      </c>
      <c r="V262" s="31">
        <f>VLOOKUP(S262,'PAI 2025 GPS rempl2)'!$E$4:$P$504,12,0)</f>
        <v>50</v>
      </c>
      <c r="W262" s="146">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81" t="s">
        <v>985</v>
      </c>
      <c r="B263" s="81" t="str">
        <f>VLOOKUP(A263,'PAI 2025 GPS rempl2)'!$A$3:$E$505,4,0)</f>
        <v>Actividad propia</v>
      </c>
      <c r="C263" s="82" t="s">
        <v>1555</v>
      </c>
      <c r="D263" s="82" t="s">
        <v>1559</v>
      </c>
      <c r="E263" s="82" t="s">
        <v>632</v>
      </c>
      <c r="F263" s="82"/>
      <c r="G263" s="82" t="str">
        <f>VLOOKUP(A263,'PAI 2025 GPS rempl2)'!$E$4:$L$504,8,0)</f>
        <v>N/A</v>
      </c>
      <c r="H263" s="82"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rempl2)'!$A$4:$V$504,17,0)</f>
        <v>1</v>
      </c>
      <c r="J263" s="82" t="str">
        <f>VLOOKUP(A263,'PAI 2025 GPS rempl2)'!$A$4:$V$504,18,0)</f>
        <v>Númerica</v>
      </c>
      <c r="K263" s="169">
        <f>VLOOKUP(A263,'PAI 2025 GPS rempl2)'!$A$4:$V$504,20,0)</f>
        <v>45659</v>
      </c>
      <c r="L263" s="169">
        <f>VLOOKUP(A263,'PAI 2025 GPS rempl2)'!$A$4:$V$504,21,0)</f>
        <v>45730</v>
      </c>
      <c r="M263" s="82" t="str">
        <f>VLOOKUP(A263,'PAI 2025 GPS rempl2)'!$A$4:$V$504,22,0)</f>
        <v>3200-DIRECCIÓN DE INVESTIGACIONES DE PROTECCIÓN DE USUARIOS DE SERVICIOS DE COMUNICACIONES</v>
      </c>
      <c r="N263" s="82"/>
      <c r="O263" s="82"/>
      <c r="P263" s="82"/>
      <c r="Q263" s="82"/>
      <c r="S263" s="81" t="s">
        <v>985</v>
      </c>
      <c r="T263" s="81" t="str">
        <f>VLOOKUP(A263,'PAI 2025 GPS rempl2)'!$A$3:$E$505,4,0)</f>
        <v>Actividad propia</v>
      </c>
      <c r="U263" s="82" t="s">
        <v>1555</v>
      </c>
      <c r="V263" s="31">
        <f>VLOOKUP(S263,'PAI 2025 GPS rempl2)'!$E$4:$P$504,12,0)</f>
        <v>25</v>
      </c>
      <c r="W263" s="148"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4" spans="1:23" x14ac:dyDescent="0.25">
      <c r="A264" s="81" t="s">
        <v>987</v>
      </c>
      <c r="B264" s="81" t="str">
        <f>VLOOKUP(A264,'PAI 2025 GPS rempl2)'!$A$3:$E$505,4,0)</f>
        <v>Actividad propia</v>
      </c>
      <c r="C264" s="82" t="s">
        <v>1555</v>
      </c>
      <c r="D264" s="82" t="s">
        <v>1559</v>
      </c>
      <c r="E264" s="82" t="s">
        <v>632</v>
      </c>
      <c r="F264" s="82"/>
      <c r="G264" s="82" t="str">
        <f>VLOOKUP(A264,'PAI 2025 GPS rempl2)'!$E$4:$L$504,8,0)</f>
        <v>N/A</v>
      </c>
      <c r="H264" s="82" t="str">
        <f>VLOOKUP(A264,'PAI 2025 GPS rempl2)'!$A$4:$V$504,15,0)</f>
        <v>Actualizar periodicamente el listado, incorporando los recursos de reposición ingresados desde el 15 de enero hasta el 30 de junio de 2025.  (Listado)</v>
      </c>
      <c r="I264" s="82">
        <f>VLOOKUP(A264,'PAI 2025 GPS rempl2)'!$A$4:$V$504,17,0)</f>
        <v>1</v>
      </c>
      <c r="J264" s="82" t="str">
        <f>VLOOKUP(A264,'PAI 2025 GPS rempl2)'!$A$4:$V$504,18,0)</f>
        <v>Númerica</v>
      </c>
      <c r="K264" s="169">
        <f>VLOOKUP(A264,'PAI 2025 GPS rempl2)'!$A$4:$V$504,20,0)</f>
        <v>45659</v>
      </c>
      <c r="L264" s="169">
        <f>VLOOKUP(A264,'PAI 2025 GPS rempl2)'!$A$4:$V$504,21,0)</f>
        <v>45853</v>
      </c>
      <c r="M264" s="82" t="str">
        <f>VLOOKUP(A264,'PAI 2025 GPS rempl2)'!$A$4:$V$504,22,0)</f>
        <v>3200-DIRECCIÓN DE INVESTIGACIONES DE PROTECCIÓN DE USUARIOS DE SERVICIOS DE COMUNICACIONES</v>
      </c>
      <c r="N264" s="82"/>
      <c r="O264" s="82"/>
      <c r="P264" s="82"/>
      <c r="Q264" s="82"/>
      <c r="S264" s="81" t="s">
        <v>987</v>
      </c>
      <c r="T264" s="81" t="str">
        <f>VLOOKUP(A264,'PAI 2025 GPS rempl2)'!$A$3:$E$505,4,0)</f>
        <v>Actividad propia</v>
      </c>
      <c r="U264" s="82" t="s">
        <v>1555</v>
      </c>
      <c r="V264" s="31">
        <f>VLOOKUP(S264,'PAI 2025 GPS rempl2)'!$E$4:$P$504,12,0)</f>
        <v>25</v>
      </c>
      <c r="W264" s="148"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5" spans="1:23" x14ac:dyDescent="0.25">
      <c r="A265" s="81" t="s">
        <v>988</v>
      </c>
      <c r="B265" s="81" t="str">
        <f>VLOOKUP(A265,'PAI 2025 GPS rempl2)'!$A$3:$E$505,4,0)</f>
        <v>Actividad propia</v>
      </c>
      <c r="C265" s="82" t="s">
        <v>1555</v>
      </c>
      <c r="D265" s="82" t="s">
        <v>1559</v>
      </c>
      <c r="E265" s="82" t="s">
        <v>632</v>
      </c>
      <c r="F265" s="82"/>
      <c r="G265" s="82" t="str">
        <f>VLOOKUP(A265,'PAI 2025 GPS rempl2)'!$E$4:$L$504,8,0)</f>
        <v>N/A</v>
      </c>
      <c r="H265" s="82" t="str">
        <f>VLOOKUP(A265,'PAI 2025 GPS rempl2)'!$A$4:$V$504,15,0)</f>
        <v>Resolver los recursos de reposición identificados en el inventario de la actividad anterior en 6 meses o menos (listado definitivo realizado)</v>
      </c>
      <c r="I265" s="82">
        <f>VLOOKUP(A265,'PAI 2025 GPS rempl2)'!$A$4:$V$504,17,0)</f>
        <v>80</v>
      </c>
      <c r="J265" s="82" t="str">
        <f>VLOOKUP(A265,'PAI 2025 GPS rempl2)'!$A$4:$V$504,18,0)</f>
        <v>Porcentual</v>
      </c>
      <c r="K265" s="169">
        <f>VLOOKUP(A265,'PAI 2025 GPS rempl2)'!$A$4:$V$504,20,0)</f>
        <v>45659</v>
      </c>
      <c r="L265" s="169">
        <f>VLOOKUP(A265,'PAI 2025 GPS rempl2)'!$A$4:$V$504,21,0)</f>
        <v>46021</v>
      </c>
      <c r="M265" s="82" t="str">
        <f>VLOOKUP(A265,'PAI 2025 GPS rempl2)'!$A$4:$V$504,22,0)</f>
        <v>3200-DIRECCIÓN DE INVESTIGACIONES DE PROTECCIÓN DE USUARIOS DE SERVICIOS DE COMUNICACIONES</v>
      </c>
      <c r="N265" s="82"/>
      <c r="O265" s="82"/>
      <c r="P265" s="82"/>
      <c r="Q265" s="82"/>
      <c r="S265" s="81" t="s">
        <v>988</v>
      </c>
      <c r="T265" s="81" t="str">
        <f>VLOOKUP(A265,'PAI 2025 GPS rempl2)'!$A$3:$E$505,4,0)</f>
        <v>Actividad propia</v>
      </c>
      <c r="U265" s="82" t="s">
        <v>1555</v>
      </c>
      <c r="V265" s="31">
        <f>VLOOKUP(S265,'PAI 2025 GPS rempl2)'!$E$4:$P$504,12,0)</f>
        <v>50</v>
      </c>
      <c r="W265" s="148"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6" spans="1:23" x14ac:dyDescent="0.25">
      <c r="A266" s="81" t="s">
        <v>991</v>
      </c>
      <c r="B266" s="81" t="str">
        <f>VLOOKUP(A266,'PAI 2025 GPS rempl2)'!$A$3:$E$505,4,0)</f>
        <v>Producto</v>
      </c>
      <c r="C266" s="82" t="s">
        <v>1555</v>
      </c>
      <c r="D266" s="82" t="s">
        <v>1559</v>
      </c>
      <c r="E266" s="82" t="s">
        <v>632</v>
      </c>
      <c r="F266" s="82" t="s">
        <v>9</v>
      </c>
      <c r="G266" s="82" t="str">
        <f>VLOOKUP(A266,'PAI 2025 GPS rempl2)'!$E$4:$L$504,8,0)</f>
        <v>C-3503-0200-0014-20309b</v>
      </c>
      <c r="H266" s="82"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rempl2)'!$A$4:$V$504,17,0)</f>
        <v>60</v>
      </c>
      <c r="J266" s="82" t="str">
        <f>VLOOKUP(A266,'PAI 2025 GPS rempl2)'!$A$4:$V$504,18,0)</f>
        <v>Porcentual</v>
      </c>
      <c r="K266" s="169">
        <f>VLOOKUP(A266,'PAI 2025 GPS rempl2)'!$A$4:$V$504,20,0)</f>
        <v>45659</v>
      </c>
      <c r="L266" s="169">
        <f>VLOOKUP(A266,'PAI 2025 GPS rempl2)'!$A$4:$V$504,21,0)</f>
        <v>46022</v>
      </c>
      <c r="M266" s="82" t="str">
        <f>VLOOKUP(A266,'PAI 2025 GPS rempl2)'!$A$4:$V$504,22,0)</f>
        <v>2000-DESPACHO DEL SUPERINTENDENTE DELEGADO PARA LA PROPIEDAD INDUSTRIAL</v>
      </c>
      <c r="N266" s="82" t="s">
        <v>1433</v>
      </c>
      <c r="O266" s="82" t="s">
        <v>1471</v>
      </c>
      <c r="P266" s="82">
        <v>0</v>
      </c>
      <c r="Q266" s="82" t="s">
        <v>1525</v>
      </c>
      <c r="S266" s="81" t="s">
        <v>991</v>
      </c>
      <c r="T266" s="81" t="str">
        <f>VLOOKUP(A266,'PAI 2025 GPS rempl2)'!$A$3:$E$505,4,0)</f>
        <v>Producto</v>
      </c>
      <c r="U266" s="82" t="s">
        <v>1555</v>
      </c>
      <c r="V266" s="31">
        <f>VLOOKUP(S266,'PAI 2025 GPS rempl2)'!$E$4:$P$504,12,0)</f>
        <v>50</v>
      </c>
      <c r="W266" s="146">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81" t="s">
        <v>993</v>
      </c>
      <c r="B267" s="81" t="str">
        <f>VLOOKUP(A267,'PAI 2025 GPS rempl2)'!$A$3:$E$505,4,0)</f>
        <v>Actividad propia</v>
      </c>
      <c r="C267" s="82" t="s">
        <v>1555</v>
      </c>
      <c r="D267" s="82" t="s">
        <v>1559</v>
      </c>
      <c r="E267" s="82" t="s">
        <v>632</v>
      </c>
      <c r="F267" s="82"/>
      <c r="G267" s="82" t="str">
        <f>VLOOKUP(A267,'PAI 2025 GPS rempl2)'!$E$4:$L$504,8,0)</f>
        <v>N/A</v>
      </c>
      <c r="H267" s="82"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rempl2)'!$A$4:$V$504,17,0)</f>
        <v>60</v>
      </c>
      <c r="J267" s="82" t="str">
        <f>VLOOKUP(A267,'PAI 2025 GPS rempl2)'!$A$4:$V$504,18,0)</f>
        <v>Porcentual</v>
      </c>
      <c r="K267" s="169">
        <f>VLOOKUP(A267,'PAI 2025 GPS rempl2)'!$A$4:$V$504,20,0)</f>
        <v>45659</v>
      </c>
      <c r="L267" s="169">
        <f>VLOOKUP(A267,'PAI 2025 GPS rempl2)'!$A$4:$V$504,21,0)</f>
        <v>46022</v>
      </c>
      <c r="M267" s="82" t="str">
        <f>VLOOKUP(A267,'PAI 2025 GPS rempl2)'!$A$4:$V$504,22,0)</f>
        <v>2000-DESPACHO DEL SUPERINTENDENTE DELEGADO PARA LA PROPIEDAD INDUSTRIAL</v>
      </c>
      <c r="N267" s="82"/>
      <c r="O267" s="82"/>
      <c r="P267" s="82"/>
      <c r="Q267" s="82"/>
      <c r="S267" s="81" t="s">
        <v>993</v>
      </c>
      <c r="T267" s="81" t="str">
        <f>VLOOKUP(A267,'PAI 2025 GPS rempl2)'!$A$3:$E$505,4,0)</f>
        <v>Actividad propia</v>
      </c>
      <c r="U267" s="82" t="s">
        <v>1555</v>
      </c>
      <c r="V267" s="31">
        <f>VLOOKUP(S267,'PAI 2025 GPS rempl2)'!$E$4:$P$504,12,0)</f>
        <v>100</v>
      </c>
      <c r="W267" s="148"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8" spans="1:23" x14ac:dyDescent="0.25">
      <c r="A268" s="81" t="s">
        <v>994</v>
      </c>
      <c r="B268" s="81" t="str">
        <f>VLOOKUP(A268,'PAI 2025 GPS rempl2)'!$A$3:$E$505,4,0)</f>
        <v>Producto</v>
      </c>
      <c r="C268" s="82" t="s">
        <v>1555</v>
      </c>
      <c r="D268" s="82" t="s">
        <v>1559</v>
      </c>
      <c r="E268" s="82" t="s">
        <v>632</v>
      </c>
      <c r="F268" s="82" t="s">
        <v>12</v>
      </c>
      <c r="G268" s="82" t="str">
        <f>VLOOKUP(A268,'PAI 2025 GPS rempl2)'!$E$4:$L$504,8,0)</f>
        <v>N/A</v>
      </c>
      <c r="H268" s="82" t="str">
        <f>VLOOKUP(A268,'PAI 2025 GPS rempl2)'!$A$4:$V$504,15,0)</f>
        <v>Protocolo para la promoción, sensibilización y orientación al ciudadano en temas de Propiedad Industrial, mediante comunicación clara, oportuna y veraz, socializado (Acta de socialización firmada)</v>
      </c>
      <c r="I268" s="82">
        <f>VLOOKUP(A268,'PAI 2025 GPS rempl2)'!$A$4:$V$504,17,0)</f>
        <v>1</v>
      </c>
      <c r="J268" s="82" t="str">
        <f>VLOOKUP(A268,'PAI 2025 GPS rempl2)'!$A$4:$V$504,18,0)</f>
        <v>Númerica</v>
      </c>
      <c r="K268" s="169">
        <f>VLOOKUP(A268,'PAI 2025 GPS rempl2)'!$A$4:$V$504,20,0)</f>
        <v>45719</v>
      </c>
      <c r="L268" s="169">
        <f>VLOOKUP(A268,'PAI 2025 GPS rempl2)'!$A$4:$V$504,21,0)</f>
        <v>45961</v>
      </c>
      <c r="M268" s="82" t="str">
        <f>VLOOKUP(A268,'PAI 2025 GPS rempl2)'!$A$4:$V$504,22,0)</f>
        <v>2000-DESPACHO DEL SUPERINTENDENTE DELEGADO PARA LA PROPIEDAD INDUSTRIAL;
2023-GRUPO DE TRABAJO DE CENTRO DE INFORMACIÓN TECNOLÓGICA Y APOYO A LA GESTIÓN DE PROPIEDAD LA INDUSTRIAL</v>
      </c>
      <c r="N268" s="82" t="s">
        <v>1427</v>
      </c>
      <c r="O268" s="82" t="s">
        <v>1428</v>
      </c>
      <c r="P268" s="82">
        <v>0</v>
      </c>
      <c r="Q268" s="82" t="s">
        <v>1525</v>
      </c>
      <c r="S268" s="81" t="s">
        <v>994</v>
      </c>
      <c r="T268" s="81" t="str">
        <f>VLOOKUP(A268,'PAI 2025 GPS rempl2)'!$A$3:$E$505,4,0)</f>
        <v>Producto</v>
      </c>
      <c r="U268" s="82" t="s">
        <v>1555</v>
      </c>
      <c r="V268" s="31">
        <f>VLOOKUP(S268,'PAI 2025 GPS rempl2)'!$E$4:$P$504,12,0)</f>
        <v>10</v>
      </c>
      <c r="W268" s="146">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81" t="s">
        <v>997</v>
      </c>
      <c r="B269" s="81" t="str">
        <f>VLOOKUP(A269,'PAI 2025 GPS rempl2)'!$A$3:$E$505,4,0)</f>
        <v>Actividad sin participación</v>
      </c>
      <c r="C269" s="82" t="s">
        <v>1555</v>
      </c>
      <c r="D269" s="82" t="s">
        <v>1559</v>
      </c>
      <c r="E269" s="82" t="s">
        <v>632</v>
      </c>
      <c r="F269" s="82"/>
      <c r="G269" s="82" t="str">
        <f>VLOOKUP(A269,'PAI 2025 GPS rempl2)'!$E$4:$L$504,8,0)</f>
        <v>N/A</v>
      </c>
      <c r="H269" s="82" t="str">
        <f>VLOOKUP(A269,'PAI 2025 GPS rempl2)'!$A$4:$V$504,15,0)</f>
        <v>Definir la estructura y contenido del protocolo (Estructura y contenido del Protocolo definida)</v>
      </c>
      <c r="I269" s="82">
        <f>VLOOKUP(A269,'PAI 2025 GPS rempl2)'!$A$4:$V$504,17,0)</f>
        <v>1</v>
      </c>
      <c r="J269" s="82" t="str">
        <f>VLOOKUP(A269,'PAI 2025 GPS rempl2)'!$A$4:$V$504,18,0)</f>
        <v>Númerica</v>
      </c>
      <c r="K269" s="169">
        <f>VLOOKUP(A269,'PAI 2025 GPS rempl2)'!$A$4:$V$504,20,0)</f>
        <v>45719</v>
      </c>
      <c r="L269" s="169">
        <f>VLOOKUP(A269,'PAI 2025 GPS rempl2)'!$A$4:$V$504,21,0)</f>
        <v>45747</v>
      </c>
      <c r="M269" s="82" t="str">
        <f>VLOOKUP(A269,'PAI 2025 GPS rempl2)'!$A$4:$V$504,22,0)</f>
        <v>2023-GRUPO DE TRABAJO DE CENTRO DE INFORMACIÓN TECNOLÓGICA Y APOYO A LA GESTIÓN DE PROPIEDAD LA INDUSTRIAL</v>
      </c>
      <c r="N269" s="82"/>
      <c r="O269" s="82"/>
      <c r="P269" s="82"/>
      <c r="Q269" s="82"/>
      <c r="S269" s="81" t="s">
        <v>997</v>
      </c>
      <c r="T269" s="81" t="str">
        <f>VLOOKUP(A269,'PAI 2025 GPS rempl2)'!$A$3:$E$505,4,0)</f>
        <v>Actividad sin participación</v>
      </c>
      <c r="U269" s="82" t="s">
        <v>1555</v>
      </c>
      <c r="V269" s="31">
        <f>VLOOKUP(S269,'PAI 2025 GPS rempl2)'!$E$4:$P$504,12,0)</f>
        <v>0</v>
      </c>
      <c r="W269" s="31">
        <f>+V269</f>
        <v>0</v>
      </c>
    </row>
    <row r="270" spans="1:23" x14ac:dyDescent="0.25">
      <c r="A270" s="81" t="s">
        <v>999</v>
      </c>
      <c r="B270" s="81" t="str">
        <f>VLOOKUP(A270,'PAI 2025 GPS rempl2)'!$A$3:$E$505,4,0)</f>
        <v>Actividad propia</v>
      </c>
      <c r="C270" s="82" t="s">
        <v>1555</v>
      </c>
      <c r="D270" s="82" t="s">
        <v>1559</v>
      </c>
      <c r="E270" s="82" t="s">
        <v>632</v>
      </c>
      <c r="F270" s="82"/>
      <c r="G270" s="82" t="str">
        <f>VLOOKUP(A270,'PAI 2025 GPS rempl2)'!$E$4:$L$504,8,0)</f>
        <v>N/A</v>
      </c>
      <c r="H270" s="82" t="str">
        <f>VLOOKUP(A270,'PAI 2025 GPS rempl2)'!$A$4:$V$504,15,0)</f>
        <v>Definir los lineamientos para la promoción,  sensibilización y orientación en temas de Propiedad Industrial que se desarrollarán en el protocolo (Lineamientos para la promoción definidos)</v>
      </c>
      <c r="I270" s="82">
        <f>VLOOKUP(A270,'PAI 2025 GPS rempl2)'!$A$4:$V$504,17,0)</f>
        <v>1</v>
      </c>
      <c r="J270" s="82" t="str">
        <f>VLOOKUP(A270,'PAI 2025 GPS rempl2)'!$A$4:$V$504,18,0)</f>
        <v>Númerica</v>
      </c>
      <c r="K270" s="169">
        <f>VLOOKUP(A270,'PAI 2025 GPS rempl2)'!$A$4:$V$504,20,0)</f>
        <v>45748</v>
      </c>
      <c r="L270" s="169">
        <f>VLOOKUP(A270,'PAI 2025 GPS rempl2)'!$A$4:$V$504,21,0)</f>
        <v>45807</v>
      </c>
      <c r="M270" s="82" t="str">
        <f>VLOOKUP(A270,'PAI 2025 GPS rempl2)'!$A$4:$V$504,22,0)</f>
        <v>2000-DESPACHO DEL SUPERINTENDENTE DELEGADO PARA LA PROPIEDAD INDUSTRIAL;
2023-GRUPO DE TRABAJO DE CENTRO DE INFORMACIÓN TECNOLÓGICA Y APOYO A LA GESTIÓN DE PROPIEDAD LA INDUSTRIAL</v>
      </c>
      <c r="N270" s="82"/>
      <c r="O270" s="82"/>
      <c r="P270" s="82"/>
      <c r="Q270" s="82"/>
      <c r="S270" s="81" t="s">
        <v>999</v>
      </c>
      <c r="T270" s="81" t="str">
        <f>VLOOKUP(A270,'PAI 2025 GPS rempl2)'!$A$3:$E$505,4,0)</f>
        <v>Actividad propia</v>
      </c>
      <c r="U270" s="82" t="s">
        <v>1555</v>
      </c>
      <c r="V270" s="31">
        <f>VLOOKUP(S270,'PAI 2025 GPS rempl2)'!$E$4:$P$504,12,0)</f>
        <v>50</v>
      </c>
      <c r="W270" s="148"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1" spans="1:23" x14ac:dyDescent="0.25">
      <c r="A271" s="81" t="s">
        <v>1001</v>
      </c>
      <c r="B271" s="81" t="str">
        <f>VLOOKUP(A271,'PAI 2025 GPS rempl2)'!$A$3:$E$505,4,0)</f>
        <v>Actividad sin participación</v>
      </c>
      <c r="C271" s="82" t="s">
        <v>1555</v>
      </c>
      <c r="D271" s="82" t="s">
        <v>1559</v>
      </c>
      <c r="E271" s="82" t="s">
        <v>632</v>
      </c>
      <c r="F271" s="82"/>
      <c r="G271" s="82" t="str">
        <f>VLOOKUP(A271,'PAI 2025 GPS rempl2)'!$E$4:$L$504,8,0)</f>
        <v>N/A</v>
      </c>
      <c r="H271" s="82" t="str">
        <f>VLOOKUP(A271,'PAI 2025 GPS rempl2)'!$A$4:$V$504,15,0)</f>
        <v>Elaborar el protocolo para la promoción,  sensibilización y orientación en temas de Propiedad Industrial (Protocolo elaborado)</v>
      </c>
      <c r="I271" s="82">
        <f>VLOOKUP(A271,'PAI 2025 GPS rempl2)'!$A$4:$V$504,17,0)</f>
        <v>1</v>
      </c>
      <c r="J271" s="82" t="str">
        <f>VLOOKUP(A271,'PAI 2025 GPS rempl2)'!$A$4:$V$504,18,0)</f>
        <v>Númerica</v>
      </c>
      <c r="K271" s="169">
        <f>VLOOKUP(A271,'PAI 2025 GPS rempl2)'!$A$4:$V$504,20,0)</f>
        <v>45811</v>
      </c>
      <c r="L271" s="169">
        <f>VLOOKUP(A271,'PAI 2025 GPS rempl2)'!$A$4:$V$504,21,0)</f>
        <v>45898</v>
      </c>
      <c r="M271" s="82" t="str">
        <f>VLOOKUP(A271,'PAI 2025 GPS rempl2)'!$A$4:$V$504,22,0)</f>
        <v>2023-GRUPO DE TRABAJO DE CENTRO DE INFORMACIÓN TECNOLÓGICA Y APOYO A LA GESTIÓN DE PROPIEDAD LA INDUSTRIAL</v>
      </c>
      <c r="N271" s="82"/>
      <c r="O271" s="82"/>
      <c r="P271" s="82"/>
      <c r="Q271" s="82"/>
      <c r="S271" s="81" t="s">
        <v>1001</v>
      </c>
      <c r="T271" s="81" t="str">
        <f>VLOOKUP(A271,'PAI 2025 GPS rempl2)'!$A$3:$E$505,4,0)</f>
        <v>Actividad sin participación</v>
      </c>
      <c r="U271" s="82" t="s">
        <v>1555</v>
      </c>
      <c r="V271" s="31">
        <f>VLOOKUP(S271,'PAI 2025 GPS rempl2)'!$E$4:$P$504,12,0)</f>
        <v>0</v>
      </c>
      <c r="W271" s="31">
        <f>+V271</f>
        <v>0</v>
      </c>
    </row>
    <row r="272" spans="1:23" x14ac:dyDescent="0.25">
      <c r="A272" s="81" t="s">
        <v>1003</v>
      </c>
      <c r="B272" s="81" t="str">
        <f>VLOOKUP(A272,'PAI 2025 GPS rempl2)'!$A$3:$E$505,4,0)</f>
        <v>Actividad propia</v>
      </c>
      <c r="C272" s="82" t="s">
        <v>1555</v>
      </c>
      <c r="D272" s="82" t="s">
        <v>1559</v>
      </c>
      <c r="E272" s="82" t="s">
        <v>632</v>
      </c>
      <c r="F272" s="82"/>
      <c r="G272" s="82" t="str">
        <f>VLOOKUP(A272,'PAI 2025 GPS rempl2)'!$E$4:$L$504,8,0)</f>
        <v>N/A</v>
      </c>
      <c r="H272" s="82" t="str">
        <f>VLOOKUP(A272,'PAI 2025 GPS rempl2)'!$A$4:$V$504,15,0)</f>
        <v>Socializar a OSCAE y a la Red de Protección al Consumidor, el protocolo para la promoción,  sensibilización y orientación en temas de Propiedad Industrial (Acta de socialización firmada)</v>
      </c>
      <c r="I272" s="82">
        <f>VLOOKUP(A272,'PAI 2025 GPS rempl2)'!$A$4:$V$504,17,0)</f>
        <v>1</v>
      </c>
      <c r="J272" s="82" t="str">
        <f>VLOOKUP(A272,'PAI 2025 GPS rempl2)'!$A$4:$V$504,18,0)</f>
        <v>Númerica</v>
      </c>
      <c r="K272" s="169">
        <f>VLOOKUP(A272,'PAI 2025 GPS rempl2)'!$A$4:$V$504,20,0)</f>
        <v>45901</v>
      </c>
      <c r="L272" s="169">
        <f>VLOOKUP(A272,'PAI 2025 GPS rempl2)'!$A$4:$V$504,21,0)</f>
        <v>45961</v>
      </c>
      <c r="M272" s="82" t="str">
        <f>VLOOKUP(A272,'PAI 2025 GPS rempl2)'!$A$4:$V$504,22,0)</f>
        <v>2000-DESPACHO DEL SUPERINTENDENTE DELEGADO PARA LA PROPIEDAD INDUSTRIAL;
2023-GRUPO DE TRABAJO DE CENTRO DE INFORMACIÓN TECNOLÓGICA Y APOYO A LA GESTIÓN DE PROPIEDAD LA INDUSTRIAL</v>
      </c>
      <c r="N272" s="82"/>
      <c r="O272" s="82"/>
      <c r="P272" s="82"/>
      <c r="Q272" s="82"/>
      <c r="S272" s="81" t="s">
        <v>1003</v>
      </c>
      <c r="T272" s="81" t="str">
        <f>VLOOKUP(A272,'PAI 2025 GPS rempl2)'!$A$3:$E$505,4,0)</f>
        <v>Actividad propia</v>
      </c>
      <c r="U272" s="82" t="s">
        <v>1555</v>
      </c>
      <c r="V272" s="31">
        <f>VLOOKUP(S272,'PAI 2025 GPS rempl2)'!$E$4:$P$504,12,0)</f>
        <v>50</v>
      </c>
      <c r="W272" s="148"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3" spans="1:23" x14ac:dyDescent="0.25">
      <c r="A273" s="81" t="s">
        <v>1004</v>
      </c>
      <c r="B273" s="81" t="str">
        <f>VLOOKUP(A273,'PAI 2025 GPS rempl2)'!$A$3:$E$505,4,0)</f>
        <v>Producto</v>
      </c>
      <c r="C273" s="82" t="s">
        <v>1568</v>
      </c>
      <c r="D273" s="82" t="s">
        <v>1567</v>
      </c>
      <c r="E273" s="82" t="s">
        <v>1005</v>
      </c>
      <c r="F273" s="82" t="s">
        <v>11</v>
      </c>
      <c r="G273" s="82" t="str">
        <f>VLOOKUP(A273,'PAI 2025 GPS rempl2)'!$E$4:$L$504,8,0)</f>
        <v>N/A</v>
      </c>
      <c r="H273" s="82" t="str">
        <f>VLOOKUP(A273,'PAI 2025 GPS rempl2)'!$A$4:$V$504,15,0)</f>
        <v>Solución, mapa de ruta y documentación inicial en materia procedimental para el manejo del expediente electrónico - Segunda fase de estructura de expediente electrónico, realizada  (Informe elaborado)</v>
      </c>
      <c r="I273" s="82">
        <f>VLOOKUP(A273,'PAI 2025 GPS rempl2)'!$A$4:$V$504,17,0)</f>
        <v>1</v>
      </c>
      <c r="J273" s="82" t="str">
        <f>VLOOKUP(A273,'PAI 2025 GPS rempl2)'!$A$4:$V$504,18,0)</f>
        <v>Númerica</v>
      </c>
      <c r="K273" s="169">
        <f>VLOOKUP(A273,'PAI 2025 GPS rempl2)'!$A$4:$V$504,20,0)</f>
        <v>45691</v>
      </c>
      <c r="L273" s="169">
        <f>VLOOKUP(A273,'PAI 2025 GPS rempl2)'!$A$4:$V$504,21,0)</f>
        <v>45989</v>
      </c>
      <c r="M273" s="82"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2" t="s">
        <v>1429</v>
      </c>
      <c r="O273" s="82" t="s">
        <v>1430</v>
      </c>
      <c r="P273" s="82">
        <v>0</v>
      </c>
      <c r="Q273" s="82" t="s">
        <v>1526</v>
      </c>
      <c r="S273" s="81" t="s">
        <v>1004</v>
      </c>
      <c r="T273" s="81" t="str">
        <f>VLOOKUP(A273,'PAI 2025 GPS rempl2)'!$A$3:$E$505,4,0)</f>
        <v>Producto</v>
      </c>
      <c r="U273" s="82" t="s">
        <v>1568</v>
      </c>
      <c r="V273" s="31">
        <f>VLOOKUP(S273,'PAI 2025 GPS rempl2)'!$E$4:$P$504,12,0)</f>
        <v>10</v>
      </c>
      <c r="W273" s="31">
        <f>+V273</f>
        <v>10</v>
      </c>
    </row>
    <row r="274" spans="1:23" x14ac:dyDescent="0.25">
      <c r="A274" s="81" t="s">
        <v>1008</v>
      </c>
      <c r="B274" s="81" t="str">
        <f>VLOOKUP(A274,'PAI 2025 GPS rempl2)'!$A$3:$E$505,4,0)</f>
        <v>Actividad propia</v>
      </c>
      <c r="C274" s="82" t="s">
        <v>1568</v>
      </c>
      <c r="D274" s="82" t="s">
        <v>1567</v>
      </c>
      <c r="E274" s="82" t="s">
        <v>1005</v>
      </c>
      <c r="F274" s="82"/>
      <c r="G274" s="82" t="str">
        <f>VLOOKUP(A274,'PAI 2025 GPS rempl2)'!$E$4:$L$504,8,0)</f>
        <v>N/A</v>
      </c>
      <c r="H274" s="82" t="str">
        <f>VLOOKUP(A274,'PAI 2025 GPS rempl2)'!$A$4:$V$504,15,0)</f>
        <v>Establecer cronograma para identificar el plan de trabajo a desarrollar (Cronograma establecido)</v>
      </c>
      <c r="I274" s="82">
        <f>VLOOKUP(A274,'PAI 2025 GPS rempl2)'!$A$4:$V$504,17,0)</f>
        <v>1</v>
      </c>
      <c r="J274" s="82" t="str">
        <f>VLOOKUP(A274,'PAI 2025 GPS rempl2)'!$A$4:$V$504,18,0)</f>
        <v>Númerica</v>
      </c>
      <c r="K274" s="169">
        <f>VLOOKUP(A274,'PAI 2025 GPS rempl2)'!$A$4:$V$504,20,0)</f>
        <v>45691</v>
      </c>
      <c r="L274" s="169">
        <f>VLOOKUP(A274,'PAI 2025 GPS rempl2)'!$A$4:$V$504,21,0)</f>
        <v>45716</v>
      </c>
      <c r="M274" s="82"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S274" s="81" t="s">
        <v>1008</v>
      </c>
      <c r="T274" s="81" t="str">
        <f>VLOOKUP(A274,'PAI 2025 GPS rempl2)'!$A$3:$E$505,4,0)</f>
        <v>Actividad propia</v>
      </c>
      <c r="U274" s="82" t="s">
        <v>1568</v>
      </c>
      <c r="V274" s="31">
        <f>VLOOKUP(S274,'PAI 2025 GPS rempl2)'!$E$4:$P$504,12,0)</f>
        <v>10</v>
      </c>
      <c r="W274" s="31">
        <f>+(V274*100)/(V$274+$V$275+$V$276+$V$278+$V$280+$V$281+$V$482+$V$483+$V$484+$V$486+$V$487+$V$488+$V$490)</f>
        <v>2</v>
      </c>
    </row>
    <row r="275" spans="1:23" x14ac:dyDescent="0.25">
      <c r="A275" s="81" t="s">
        <v>1010</v>
      </c>
      <c r="B275" s="81" t="str">
        <f>VLOOKUP(A275,'PAI 2025 GPS rempl2)'!$A$3:$E$505,4,0)</f>
        <v>Actividad propia</v>
      </c>
      <c r="C275" s="82" t="s">
        <v>1568</v>
      </c>
      <c r="D275" s="82" t="s">
        <v>1567</v>
      </c>
      <c r="E275" s="82" t="s">
        <v>1005</v>
      </c>
      <c r="F275" s="82"/>
      <c r="G275" s="82" t="str">
        <f>VLOOKUP(A275,'PAI 2025 GPS rempl2)'!$E$4:$L$504,8,0)</f>
        <v>N/A</v>
      </c>
      <c r="H275" s="82" t="str">
        <f>VLOOKUP(A275,'PAI 2025 GPS rempl2)'!$A$4:$V$504,15,0)</f>
        <v>Realizar el seguimiento a las actividades planeadas en el cronograma (Informes de seguimiento a las actividades planeadas en el cronograma)</v>
      </c>
      <c r="I275" s="82">
        <f>VLOOKUP(A275,'PAI 2025 GPS rempl2)'!$A$4:$V$504,17,0)</f>
        <v>8</v>
      </c>
      <c r="J275" s="82" t="str">
        <f>VLOOKUP(A275,'PAI 2025 GPS rempl2)'!$A$4:$V$504,18,0)</f>
        <v>Númerica</v>
      </c>
      <c r="K275" s="169">
        <f>VLOOKUP(A275,'PAI 2025 GPS rempl2)'!$A$4:$V$504,20,0)</f>
        <v>45719</v>
      </c>
      <c r="L275" s="169">
        <f>VLOOKUP(A275,'PAI 2025 GPS rempl2)'!$A$4:$V$504,21,0)</f>
        <v>45961</v>
      </c>
      <c r="M275" s="82" t="str">
        <f>VLOOKUP(A275,'PAI 2025 GPS rempl2)'!$A$4:$V$504,22,0)</f>
        <v>2000-DESPACHO DEL SUPERINTENDENTE DELEGADO PARA LA PROPIEDAD INDUSTRIAL</v>
      </c>
      <c r="N275" s="82"/>
      <c r="O275" s="82"/>
      <c r="P275" s="82"/>
      <c r="Q275" s="82"/>
      <c r="S275" s="81" t="s">
        <v>1010</v>
      </c>
      <c r="T275" s="81" t="str">
        <f>VLOOKUP(A275,'PAI 2025 GPS rempl2)'!$A$3:$E$505,4,0)</f>
        <v>Actividad propia</v>
      </c>
      <c r="U275" s="82" t="s">
        <v>1568</v>
      </c>
      <c r="V275" s="31">
        <f>VLOOKUP(S275,'PAI 2025 GPS rempl2)'!$E$4:$P$504,12,0)</f>
        <v>60</v>
      </c>
      <c r="W275" s="31">
        <f>+(V275*100)/(V$274+$V$275+$V$276+$V$278+$V$280+$V$281+$V$482+$V$483+$V$484+$V$486+$V$487+$V$488+$V$490)</f>
        <v>12</v>
      </c>
    </row>
    <row r="276" spans="1:23" x14ac:dyDescent="0.25">
      <c r="A276" s="81" t="s">
        <v>1012</v>
      </c>
      <c r="B276" s="81" t="str">
        <f>VLOOKUP(A276,'PAI 2025 GPS rempl2)'!$A$3:$E$505,4,0)</f>
        <v>Actividad propia</v>
      </c>
      <c r="C276" s="82" t="s">
        <v>1568</v>
      </c>
      <c r="D276" s="82" t="s">
        <v>1567</v>
      </c>
      <c r="E276" s="82" t="s">
        <v>1005</v>
      </c>
      <c r="F276" s="82"/>
      <c r="G276" s="82" t="str">
        <f>VLOOKUP(A276,'PAI 2025 GPS rempl2)'!$E$4:$L$504,8,0)</f>
        <v>N/A</v>
      </c>
      <c r="H276" s="82" t="str">
        <f>VLOOKUP(A276,'PAI 2025 GPS rempl2)'!$A$4:$V$504,15,0)</f>
        <v>Elaborar informe de brechas (Informe elaborado)</v>
      </c>
      <c r="I276" s="82">
        <f>VLOOKUP(A276,'PAI 2025 GPS rempl2)'!$A$4:$V$504,17,0)</f>
        <v>1</v>
      </c>
      <c r="J276" s="82" t="str">
        <f>VLOOKUP(A276,'PAI 2025 GPS rempl2)'!$A$4:$V$504,18,0)</f>
        <v>Númerica</v>
      </c>
      <c r="K276" s="169">
        <f>VLOOKUP(A276,'PAI 2025 GPS rempl2)'!$A$4:$V$504,20,0)</f>
        <v>45965</v>
      </c>
      <c r="L276" s="169">
        <f>VLOOKUP(A276,'PAI 2025 GPS rempl2)'!$A$4:$V$504,21,0)</f>
        <v>45989</v>
      </c>
      <c r="M276" s="82"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S276" s="81" t="s">
        <v>1012</v>
      </c>
      <c r="T276" s="81" t="str">
        <f>VLOOKUP(A276,'PAI 2025 GPS rempl2)'!$A$3:$E$505,4,0)</f>
        <v>Actividad propia</v>
      </c>
      <c r="U276" s="82" t="s">
        <v>1568</v>
      </c>
      <c r="V276" s="31">
        <f>VLOOKUP(S276,'PAI 2025 GPS rempl2)'!$E$4:$P$504,12,0)</f>
        <v>30</v>
      </c>
      <c r="W276" s="31">
        <f>+(V276*100)/(V$274+$V$275+$V$276+$V$278+$V$280+$V$281+$V$482+$V$483+$V$484+$V$486+$V$487+$V$488+$V$490)</f>
        <v>6</v>
      </c>
    </row>
    <row r="277" spans="1:23" x14ac:dyDescent="0.25">
      <c r="A277" s="81" t="s">
        <v>1014</v>
      </c>
      <c r="B277" s="81" t="str">
        <f>VLOOKUP(A277,'PAI 2025 GPS rempl2)'!$A$3:$E$505,4,0)</f>
        <v>Producto</v>
      </c>
      <c r="C277" s="82" t="s">
        <v>1568</v>
      </c>
      <c r="D277" s="82" t="s">
        <v>1567</v>
      </c>
      <c r="E277" s="82" t="s">
        <v>1005</v>
      </c>
      <c r="F277" s="82" t="s">
        <v>11</v>
      </c>
      <c r="G277" s="82" t="str">
        <f>VLOOKUP(A277,'PAI 2025 GPS rempl2)'!$E$4:$L$504,8,0)</f>
        <v>N/A</v>
      </c>
      <c r="H277" s="82" t="str">
        <f>VLOOKUP(A277,'PAI 2025 GPS rempl2)'!$A$4:$V$504,15,0)</f>
        <v>Protocolo para la conservación de evidencias en el entorno digital, gestión de pruebas digitales y el aseguramiento del acervo probatorio en entornos digitales, elaborado. (Protocolo elaborado)</v>
      </c>
      <c r="I277" s="82">
        <f>VLOOKUP(A277,'PAI 2025 GPS rempl2)'!$A$4:$V$504,17,0)</f>
        <v>1</v>
      </c>
      <c r="J277" s="82" t="str">
        <f>VLOOKUP(A277,'PAI 2025 GPS rempl2)'!$A$4:$V$504,18,0)</f>
        <v>Númerica</v>
      </c>
      <c r="K277" s="169">
        <f>VLOOKUP(A277,'PAI 2025 GPS rempl2)'!$A$4:$V$504,20,0)</f>
        <v>45677</v>
      </c>
      <c r="L277" s="169">
        <f>VLOOKUP(A277,'PAI 2025 GPS rempl2)'!$A$4:$V$504,21,0)</f>
        <v>45989</v>
      </c>
      <c r="M277" s="82" t="str">
        <f>VLOOKUP(A277,'PAI 2025 GPS rempl2)'!$A$4:$V$504,22,0)</f>
        <v>10-OFICINA  ASESORA JURÍDICA;
20-OFICINA DE TECNOLOGÍA E INFORMÁTICA;
2000-DESPACHO DEL SUPERINTENDENTE DELEGADO PARA LA PROPIEDAD INDUSTRIAL;
2010-DIRECCION DE SIGNOS DISTINTIVOS;
2020-DIRECCIÓN DE NUEVAS CREACIONES</v>
      </c>
      <c r="N277" s="82" t="s">
        <v>1429</v>
      </c>
      <c r="O277" s="82" t="s">
        <v>1430</v>
      </c>
      <c r="P277" s="82">
        <v>0</v>
      </c>
      <c r="Q277" s="82" t="s">
        <v>1526</v>
      </c>
      <c r="S277" s="81" t="s">
        <v>1014</v>
      </c>
      <c r="T277" s="81" t="str">
        <f>VLOOKUP(A277,'PAI 2025 GPS rempl2)'!$A$3:$E$505,4,0)</f>
        <v>Producto</v>
      </c>
      <c r="U277" s="82" t="s">
        <v>1568</v>
      </c>
      <c r="V277" s="31">
        <f>VLOOKUP(S277,'PAI 2025 GPS rempl2)'!$E$4:$P$504,12,0)</f>
        <v>10</v>
      </c>
      <c r="W277" s="31">
        <f>+V277</f>
        <v>10</v>
      </c>
    </row>
    <row r="278" spans="1:23" x14ac:dyDescent="0.25">
      <c r="A278" s="81" t="s">
        <v>1016</v>
      </c>
      <c r="B278" s="81" t="str">
        <f>VLOOKUP(A278,'PAI 2025 GPS rempl2)'!$A$3:$E$505,4,0)</f>
        <v>Actividad propia</v>
      </c>
      <c r="C278" s="82" t="s">
        <v>1568</v>
      </c>
      <c r="D278" s="82" t="s">
        <v>1567</v>
      </c>
      <c r="E278" s="82" t="s">
        <v>1005</v>
      </c>
      <c r="F278" s="82"/>
      <c r="G278" s="82" t="str">
        <f>VLOOKUP(A278,'PAI 2025 GPS rempl2)'!$E$4:$L$504,8,0)</f>
        <v>N/A</v>
      </c>
      <c r="H278" s="82" t="str">
        <f>VLOOKUP(A278,'PAI 2025 GPS rempl2)'!$A$4:$V$504,15,0)</f>
        <v>Identificar los tipos de evidencia y fuentes que requieren de conservación en los trámites de PI  (Informe sobre tipos de evidencia y fuentes de conservación elaborado)</v>
      </c>
      <c r="I278" s="82">
        <f>VLOOKUP(A278,'PAI 2025 GPS rempl2)'!$A$4:$V$504,17,0)</f>
        <v>1</v>
      </c>
      <c r="J278" s="82" t="str">
        <f>VLOOKUP(A278,'PAI 2025 GPS rempl2)'!$A$4:$V$504,18,0)</f>
        <v>Númerica</v>
      </c>
      <c r="K278" s="169">
        <f>VLOOKUP(A278,'PAI 2025 GPS rempl2)'!$A$4:$V$504,20,0)</f>
        <v>45677</v>
      </c>
      <c r="L278" s="169">
        <f>VLOOKUP(A278,'PAI 2025 GPS rempl2)'!$A$4:$V$504,21,0)</f>
        <v>45716</v>
      </c>
      <c r="M278" s="82" t="str">
        <f>VLOOKUP(A278,'PAI 2025 GPS rempl2)'!$A$4:$V$504,22,0)</f>
        <v>20-OFICINA DE TECNOLOGÍA E INFORMÁTICA;
2000-DESPACHO DEL SUPERINTENDENTE DELEGADO PARA LA PROPIEDAD INDUSTRIAL;
2010-DIRECCION DE SIGNOS DISTINTIVOS;
2020-DIRECCIÓN DE NUEVAS CREACIONES</v>
      </c>
      <c r="N278" s="82"/>
      <c r="O278" s="82"/>
      <c r="P278" s="82"/>
      <c r="Q278" s="82"/>
      <c r="S278" s="81" t="s">
        <v>1016</v>
      </c>
      <c r="T278" s="81" t="str">
        <f>VLOOKUP(A278,'PAI 2025 GPS rempl2)'!$A$3:$E$505,4,0)</f>
        <v>Actividad propia</v>
      </c>
      <c r="U278" s="82" t="s">
        <v>1568</v>
      </c>
      <c r="V278" s="31">
        <f>VLOOKUP(S278,'PAI 2025 GPS rempl2)'!$E$4:$P$504,12,0)</f>
        <v>40</v>
      </c>
      <c r="W278" s="31">
        <f>+(V278*100)/(V$274+$V$275+$V$276+$V$278+$V$280+$V$281+$V$482+$V$483+$V$484+$V$486+$V$487+$V$488+$V$490)</f>
        <v>8</v>
      </c>
    </row>
    <row r="279" spans="1:23" x14ac:dyDescent="0.25">
      <c r="A279" s="81" t="s">
        <v>1019</v>
      </c>
      <c r="B279" s="81" t="str">
        <f>VLOOKUP(A279,'PAI 2025 GPS rempl2)'!$A$3:$E$505,4,0)</f>
        <v>Actividad sin participación</v>
      </c>
      <c r="C279" s="82" t="s">
        <v>1568</v>
      </c>
      <c r="D279" s="82" t="s">
        <v>1567</v>
      </c>
      <c r="E279" s="82" t="s">
        <v>1005</v>
      </c>
      <c r="F279" s="82"/>
      <c r="G279" s="82" t="str">
        <f>VLOOKUP(A279,'PAI 2025 GPS rempl2)'!$E$4:$L$504,8,0)</f>
        <v>N/A</v>
      </c>
      <c r="H279" s="82" t="str">
        <f>VLOOKUP(A279,'PAI 2025 GPS rempl2)'!$A$4:$V$504,15,0)</f>
        <v>Realizar un análisis de las leyes y regulaciones sobre la conservación de evidencias digitales  (Documento de análisis elaborado)</v>
      </c>
      <c r="I279" s="82">
        <f>VLOOKUP(A279,'PAI 2025 GPS rempl2)'!$A$4:$V$504,17,0)</f>
        <v>1</v>
      </c>
      <c r="J279" s="82" t="str">
        <f>VLOOKUP(A279,'PAI 2025 GPS rempl2)'!$A$4:$V$504,18,0)</f>
        <v>Númerica</v>
      </c>
      <c r="K279" s="169">
        <f>VLOOKUP(A279,'PAI 2025 GPS rempl2)'!$A$4:$V$504,20,0)</f>
        <v>45677</v>
      </c>
      <c r="L279" s="169">
        <f>VLOOKUP(A279,'PAI 2025 GPS rempl2)'!$A$4:$V$504,21,0)</f>
        <v>45716</v>
      </c>
      <c r="M279" s="82" t="str">
        <f>VLOOKUP(A279,'PAI 2025 GPS rempl2)'!$A$4:$V$504,22,0)</f>
        <v>10-OFICINA  ASESORA JURÍDICA</v>
      </c>
      <c r="N279" s="82"/>
      <c r="O279" s="82"/>
      <c r="P279" s="82"/>
      <c r="Q279" s="82"/>
      <c r="S279" s="81" t="s">
        <v>1019</v>
      </c>
      <c r="T279" s="81" t="str">
        <f>VLOOKUP(A279,'PAI 2025 GPS rempl2)'!$A$3:$E$505,4,0)</f>
        <v>Actividad sin participación</v>
      </c>
      <c r="U279" s="82" t="s">
        <v>1568</v>
      </c>
      <c r="V279" s="31">
        <f>VLOOKUP(S279,'PAI 2025 GPS rempl2)'!$E$4:$P$504,12,0)</f>
        <v>0</v>
      </c>
      <c r="W279" s="31">
        <f>+V279</f>
        <v>0</v>
      </c>
    </row>
    <row r="280" spans="1:23" x14ac:dyDescent="0.25">
      <c r="A280" s="81" t="s">
        <v>1022</v>
      </c>
      <c r="B280" s="81" t="str">
        <f>VLOOKUP(A280,'PAI 2025 GPS rempl2)'!$A$3:$E$505,4,0)</f>
        <v>Actividad propia</v>
      </c>
      <c r="C280" s="82" t="s">
        <v>1568</v>
      </c>
      <c r="D280" s="82" t="s">
        <v>1567</v>
      </c>
      <c r="E280" s="82" t="s">
        <v>1005</v>
      </c>
      <c r="F280" s="82"/>
      <c r="G280" s="82" t="str">
        <f>VLOOKUP(A280,'PAI 2025 GPS rempl2)'!$E$4:$L$504,8,0)</f>
        <v>N/A</v>
      </c>
      <c r="H280" s="82" t="str">
        <f>VLOOKUP(A280,'PAI 2025 GPS rempl2)'!$A$4:$V$504,15,0)</f>
        <v>Definir la estructura y contenido del Protocolo (Documento con la estructura y contenido definido)</v>
      </c>
      <c r="I280" s="82">
        <f>VLOOKUP(A280,'PAI 2025 GPS rempl2)'!$A$4:$V$504,17,0)</f>
        <v>1</v>
      </c>
      <c r="J280" s="82" t="str">
        <f>VLOOKUP(A280,'PAI 2025 GPS rempl2)'!$A$4:$V$504,18,0)</f>
        <v>Númerica</v>
      </c>
      <c r="K280" s="169">
        <f>VLOOKUP(A280,'PAI 2025 GPS rempl2)'!$A$4:$V$504,20,0)</f>
        <v>45719</v>
      </c>
      <c r="L280" s="169">
        <f>VLOOKUP(A280,'PAI 2025 GPS rempl2)'!$A$4:$V$504,21,0)</f>
        <v>45777</v>
      </c>
      <c r="M280" s="82" t="str">
        <f>VLOOKUP(A280,'PAI 2025 GPS rempl2)'!$A$4:$V$504,22,0)</f>
        <v>20-OFICINA DE TECNOLOGÍA E INFORMÁTICA;
2000-DESPACHO DEL SUPERINTENDENTE DELEGADO PARA LA PROPIEDAD INDUSTRIAL;
2010-DIRECCION DE SIGNOS DISTINTIVOS;
2020-DIRECCIÓN DE NUEVAS CREACIONES</v>
      </c>
      <c r="N280" s="82"/>
      <c r="O280" s="82"/>
      <c r="P280" s="82"/>
      <c r="Q280" s="82"/>
      <c r="S280" s="81" t="s">
        <v>1022</v>
      </c>
      <c r="T280" s="81" t="str">
        <f>VLOOKUP(A280,'PAI 2025 GPS rempl2)'!$A$3:$E$505,4,0)</f>
        <v>Actividad propia</v>
      </c>
      <c r="U280" s="82" t="s">
        <v>1568</v>
      </c>
      <c r="V280" s="31">
        <f>VLOOKUP(S280,'PAI 2025 GPS rempl2)'!$E$4:$P$504,12,0)</f>
        <v>30</v>
      </c>
      <c r="W280" s="31">
        <f>+(V280*100)/(V$274+$V$275+$V$276+$V$278+$V$280+$V$281+$V$482+$V$483+$V$484+$V$486+$V$487+$V$488+$V$490)</f>
        <v>6</v>
      </c>
    </row>
    <row r="281" spans="1:23" x14ac:dyDescent="0.25">
      <c r="A281" s="81" t="s">
        <v>1023</v>
      </c>
      <c r="B281" s="81" t="str">
        <f>VLOOKUP(A281,'PAI 2025 GPS rempl2)'!$A$3:$E$505,4,0)</f>
        <v>Actividad propia</v>
      </c>
      <c r="C281" s="82" t="s">
        <v>1568</v>
      </c>
      <c r="D281" s="82" t="s">
        <v>1567</v>
      </c>
      <c r="E281" s="82" t="s">
        <v>1005</v>
      </c>
      <c r="F281" s="82"/>
      <c r="G281" s="82" t="str">
        <f>VLOOKUP(A281,'PAI 2025 GPS rempl2)'!$E$4:$L$504,8,0)</f>
        <v>N/A</v>
      </c>
      <c r="H281" s="82" t="str">
        <f>VLOOKUP(A281,'PAI 2025 GPS rempl2)'!$A$4:$V$504,15,0)</f>
        <v>Elaborar el protocolo para la conservación de evidencias en el entorno digital (Protocolo elaborado)</v>
      </c>
      <c r="I281" s="82">
        <f>VLOOKUP(A281,'PAI 2025 GPS rempl2)'!$A$4:$V$504,17,0)</f>
        <v>1</v>
      </c>
      <c r="J281" s="82" t="str">
        <f>VLOOKUP(A281,'PAI 2025 GPS rempl2)'!$A$4:$V$504,18,0)</f>
        <v>Númerica</v>
      </c>
      <c r="K281" s="169">
        <f>VLOOKUP(A281,'PAI 2025 GPS rempl2)'!$A$4:$V$504,20,0)</f>
        <v>45782</v>
      </c>
      <c r="L281" s="169">
        <f>VLOOKUP(A281,'PAI 2025 GPS rempl2)'!$A$4:$V$504,21,0)</f>
        <v>45989</v>
      </c>
      <c r="M281" s="82" t="str">
        <f>VLOOKUP(A281,'PAI 2025 GPS rempl2)'!$A$4:$V$504,22,0)</f>
        <v>20-OFICINA DE TECNOLOGÍA E INFORMÁTICA;
2000-DESPACHO DEL SUPERINTENDENTE DELEGADO PARA LA PROPIEDAD INDUSTRIAL;
2010-DIRECCION DE SIGNOS DISTINTIVOS;
2020-DIRECCIÓN DE NUEVAS CREACIONES</v>
      </c>
      <c r="N281" s="82"/>
      <c r="O281" s="82"/>
      <c r="P281" s="82"/>
      <c r="Q281" s="82"/>
      <c r="S281" s="81" t="s">
        <v>1023</v>
      </c>
      <c r="T281" s="81" t="str">
        <f>VLOOKUP(A281,'PAI 2025 GPS rempl2)'!$A$3:$E$505,4,0)</f>
        <v>Actividad propia</v>
      </c>
      <c r="U281" s="82" t="s">
        <v>1568</v>
      </c>
      <c r="V281" s="31">
        <f>VLOOKUP(S281,'PAI 2025 GPS rempl2)'!$E$4:$P$504,12,0)</f>
        <v>30</v>
      </c>
      <c r="W281" s="31">
        <f>+(V281*100)/(V$274+$V$275+$V$276+$V$278+$V$280+$V$281+$V$482+$V$483+$V$484+$V$486+$V$487+$V$488+$V$490)</f>
        <v>6</v>
      </c>
    </row>
    <row r="282" spans="1:23" x14ac:dyDescent="0.25">
      <c r="A282" s="81" t="s">
        <v>1024</v>
      </c>
      <c r="B282" s="81" t="str">
        <f>VLOOKUP(A282,'PAI 2025 GPS rempl2)'!$A$3:$E$505,4,0)</f>
        <v>Producto</v>
      </c>
      <c r="C282" s="82" t="s">
        <v>1555</v>
      </c>
      <c r="D282" s="82" t="s">
        <v>1554</v>
      </c>
      <c r="E282" s="82" t="s">
        <v>528</v>
      </c>
      <c r="F282" s="82" t="s">
        <v>11</v>
      </c>
      <c r="G282" s="82" t="str">
        <f>VLOOKUP(A282,'PAI 2025 GPS rempl2)'!$E$4:$L$504,8,0)</f>
        <v>FUNCIONAMIENTO</v>
      </c>
      <c r="H282" s="82" t="str">
        <f>VLOOKUP(A282,'PAI 2025 GPS rempl2)'!$A$4:$V$504,15,0)</f>
        <v>Intervenciones en el sistema de información SIPI respecto a temas funcionales y técnicos, puestas en producción (Correos electrónicos del proveedor indicando la puesta en producción)</v>
      </c>
      <c r="I282" s="82">
        <f>VLOOKUP(A282,'PAI 2025 GPS rempl2)'!$A$4:$V$504,17,0)</f>
        <v>4</v>
      </c>
      <c r="J282" s="82" t="str">
        <f>VLOOKUP(A282,'PAI 2025 GPS rempl2)'!$A$4:$V$504,18,0)</f>
        <v>Númerica</v>
      </c>
      <c r="K282" s="169">
        <f>VLOOKUP(A282,'PAI 2025 GPS rempl2)'!$A$4:$V$504,20,0)</f>
        <v>45664</v>
      </c>
      <c r="L282" s="169">
        <f>VLOOKUP(A282,'PAI 2025 GPS rempl2)'!$A$4:$V$504,21,0)</f>
        <v>45989</v>
      </c>
      <c r="M282" s="82" t="str">
        <f>VLOOKUP(A282,'PAI 2025 GPS rempl2)'!$A$4:$V$504,22,0)</f>
        <v>20-OFICINA DE TECNOLOGÍA E INFORMÁTICA;
2000-DESPACHO DEL SUPERINTENDENTE DELEGADO PARA LA PROPIEDAD INDUSTRIAL</v>
      </c>
      <c r="N282" s="82" t="s">
        <v>1429</v>
      </c>
      <c r="O282" s="82" t="s">
        <v>1430</v>
      </c>
      <c r="P282" s="82">
        <v>0</v>
      </c>
      <c r="Q282" s="82" t="s">
        <v>1526</v>
      </c>
      <c r="S282" s="81" t="s">
        <v>1024</v>
      </c>
      <c r="T282" s="81" t="str">
        <f>VLOOKUP(A282,'PAI 2025 GPS rempl2)'!$A$3:$E$505,4,0)</f>
        <v>Producto</v>
      </c>
      <c r="U282" s="82" t="s">
        <v>1555</v>
      </c>
      <c r="V282" s="31">
        <f>VLOOKUP(S282,'PAI 2025 GPS rempl2)'!$E$4:$P$504,12,0)</f>
        <v>10</v>
      </c>
      <c r="W282" s="146">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81" t="s">
        <v>1027</v>
      </c>
      <c r="B283" s="81" t="str">
        <f>VLOOKUP(A283,'PAI 2025 GPS rempl2)'!$A$3:$E$505,4,0)</f>
        <v>Actividad propia</v>
      </c>
      <c r="C283" s="82" t="s">
        <v>1555</v>
      </c>
      <c r="D283" s="82" t="s">
        <v>1554</v>
      </c>
      <c r="E283" s="82" t="s">
        <v>528</v>
      </c>
      <c r="F283" s="82"/>
      <c r="G283" s="82" t="str">
        <f>VLOOKUP(A283,'PAI 2025 GPS rempl2)'!$E$4:$L$504,8,0)</f>
        <v>N/A</v>
      </c>
      <c r="H283" s="82" t="str">
        <f>VLOOKUP(A283,'PAI 2025 GPS rempl2)'!$A$4:$V$504,15,0)</f>
        <v>Priorizar y enviar los requerimientos previstos para las 4 versiones de fortalecimiento del SIPI (Correos electrónicos de la OTI al proveedor informando los requerimientos priorizados)</v>
      </c>
      <c r="I283" s="82">
        <f>VLOOKUP(A283,'PAI 2025 GPS rempl2)'!$A$4:$V$504,17,0)</f>
        <v>4</v>
      </c>
      <c r="J283" s="82" t="str">
        <f>VLOOKUP(A283,'PAI 2025 GPS rempl2)'!$A$4:$V$504,18,0)</f>
        <v>Númerica</v>
      </c>
      <c r="K283" s="169">
        <f>VLOOKUP(A283,'PAI 2025 GPS rempl2)'!$A$4:$V$504,20,0)</f>
        <v>45664</v>
      </c>
      <c r="L283" s="169">
        <f>VLOOKUP(A283,'PAI 2025 GPS rempl2)'!$A$4:$V$504,21,0)</f>
        <v>45989</v>
      </c>
      <c r="M283" s="82" t="str">
        <f>VLOOKUP(A283,'PAI 2025 GPS rempl2)'!$A$4:$V$504,22,0)</f>
        <v>20-OFICINA DE TECNOLOGÍA E INFORMÁTICA;
2000-DESPACHO DEL SUPERINTENDENTE DELEGADO PARA LA PROPIEDAD INDUSTRIAL</v>
      </c>
      <c r="N283" s="82"/>
      <c r="O283" s="82"/>
      <c r="P283" s="82"/>
      <c r="Q283" s="82"/>
      <c r="S283" s="81" t="s">
        <v>1027</v>
      </c>
      <c r="T283" s="81" t="str">
        <f>VLOOKUP(A283,'PAI 2025 GPS rempl2)'!$A$3:$E$505,4,0)</f>
        <v>Actividad propia</v>
      </c>
      <c r="U283" s="82" t="s">
        <v>1555</v>
      </c>
      <c r="V283" s="31">
        <f>VLOOKUP(S283,'PAI 2025 GPS rempl2)'!$E$4:$P$504,12,0)</f>
        <v>50</v>
      </c>
      <c r="W283" s="148"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4" spans="1:23" x14ac:dyDescent="0.25">
      <c r="A284" s="81" t="s">
        <v>1029</v>
      </c>
      <c r="B284" s="81" t="str">
        <f>VLOOKUP(A284,'PAI 2025 GPS rempl2)'!$A$3:$E$505,4,0)</f>
        <v>Actividad propia</v>
      </c>
      <c r="C284" s="82" t="s">
        <v>1555</v>
      </c>
      <c r="D284" s="82" t="s">
        <v>1554</v>
      </c>
      <c r="E284" s="82" t="s">
        <v>528</v>
      </c>
      <c r="F284" s="82"/>
      <c r="G284" s="82" t="str">
        <f>VLOOKUP(A284,'PAI 2025 GPS rempl2)'!$E$4:$L$504,8,0)</f>
        <v>N/A</v>
      </c>
      <c r="H284" s="82" t="str">
        <f>VLOOKUP(A284,'PAI 2025 GPS rempl2)'!$A$4:$V$504,15,0)</f>
        <v>Realizar seguimiento al desarrollo, prueba y puesta en producción de los requerimientos priorizados en las 4 versiones (Correos electrónicos del proveedor indicando la puesta en producción)</v>
      </c>
      <c r="I284" s="82">
        <f>VLOOKUP(A284,'PAI 2025 GPS rempl2)'!$A$4:$V$504,17,0)</f>
        <v>4</v>
      </c>
      <c r="J284" s="82" t="str">
        <f>VLOOKUP(A284,'PAI 2025 GPS rempl2)'!$A$4:$V$504,18,0)</f>
        <v>Númerica</v>
      </c>
      <c r="K284" s="169">
        <f>VLOOKUP(A284,'PAI 2025 GPS rempl2)'!$A$4:$V$504,20,0)</f>
        <v>45748</v>
      </c>
      <c r="L284" s="169">
        <f>VLOOKUP(A284,'PAI 2025 GPS rempl2)'!$A$4:$V$504,21,0)</f>
        <v>45989</v>
      </c>
      <c r="M284" s="82" t="str">
        <f>VLOOKUP(A284,'PAI 2025 GPS rempl2)'!$A$4:$V$504,22,0)</f>
        <v>20-OFICINA DE TECNOLOGÍA E INFORMÁTICA;
2000-DESPACHO DEL SUPERINTENDENTE DELEGADO PARA LA PROPIEDAD INDUSTRIAL</v>
      </c>
      <c r="N284" s="82"/>
      <c r="O284" s="82"/>
      <c r="P284" s="82"/>
      <c r="Q284" s="82"/>
      <c r="S284" s="81" t="s">
        <v>1029</v>
      </c>
      <c r="T284" s="81" t="str">
        <f>VLOOKUP(A284,'PAI 2025 GPS rempl2)'!$A$3:$E$505,4,0)</f>
        <v>Actividad propia</v>
      </c>
      <c r="U284" s="82" t="s">
        <v>1555</v>
      </c>
      <c r="V284" s="31">
        <f>VLOOKUP(S284,'PAI 2025 GPS rempl2)'!$E$4:$P$504,12,0)</f>
        <v>50</v>
      </c>
      <c r="W284" s="148"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5" spans="1:23" x14ac:dyDescent="0.25">
      <c r="A285" s="81" t="s">
        <v>1030</v>
      </c>
      <c r="B285" s="81" t="str">
        <f>VLOOKUP(A285,'PAI 2025 GPS rempl2)'!$A$3:$E$505,4,0)</f>
        <v>Producto</v>
      </c>
      <c r="C285" s="82" t="s">
        <v>1555</v>
      </c>
      <c r="D285" s="82" t="s">
        <v>1566</v>
      </c>
      <c r="E285" s="82" t="s">
        <v>1474</v>
      </c>
      <c r="F285" s="82" t="s">
        <v>61</v>
      </c>
      <c r="G285" s="82" t="str">
        <f>VLOOKUP(A285,'PAI 2025 GPS rempl2)'!$E$4:$L$504,8,0)</f>
        <v>N/A</v>
      </c>
      <c r="H285" s="82"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2">
        <f>VLOOKUP(A285,'PAI 2025 GPS rempl2)'!$A$4:$V$504,17,0)</f>
        <v>2</v>
      </c>
      <c r="J285" s="82" t="str">
        <f>VLOOKUP(A285,'PAI 2025 GPS rempl2)'!$A$4:$V$504,18,0)</f>
        <v>Númerica</v>
      </c>
      <c r="K285" s="169">
        <f>VLOOKUP(A285,'PAI 2025 GPS rempl2)'!$A$4:$V$504,20,0)</f>
        <v>45677</v>
      </c>
      <c r="L285" s="169">
        <f>VLOOKUP(A285,'PAI 2025 GPS rempl2)'!$A$4:$V$504,21,0)</f>
        <v>45856</v>
      </c>
      <c r="M285" s="82" t="str">
        <f>VLOOKUP(A285,'PAI 2025 GPS rempl2)'!$A$4:$V$504,22,0)</f>
        <v>2000-DESPACHO DEL SUPERINTENDENTE DELEGADO PARA LA PROPIEDAD INDUSTRIAL;
2010-DIRECCION DE SIGNOS DISTINTIVOS;
2020-DIRECCIÓN DE NUEVAS CREACIONES</v>
      </c>
      <c r="N285" s="82" t="s">
        <v>1769</v>
      </c>
      <c r="O285" s="82" t="s">
        <v>1426</v>
      </c>
      <c r="P285" s="82">
        <v>0</v>
      </c>
      <c r="Q285" s="82" t="s">
        <v>1525</v>
      </c>
      <c r="S285" s="81" t="s">
        <v>1030</v>
      </c>
      <c r="T285" s="81" t="str">
        <f>VLOOKUP(A285,'PAI 2025 GPS rempl2)'!$A$3:$E$505,4,0)</f>
        <v>Producto</v>
      </c>
      <c r="U285" s="82" t="s">
        <v>1555</v>
      </c>
      <c r="V285" s="31">
        <f>VLOOKUP(S285,'PAI 2025 GPS rempl2)'!$E$4:$P$504,12,0)</f>
        <v>10</v>
      </c>
      <c r="W285" s="146">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81" t="s">
        <v>1032</v>
      </c>
      <c r="B286" s="81" t="str">
        <f>VLOOKUP(A286,'PAI 2025 GPS rempl2)'!$A$3:$E$505,4,0)</f>
        <v>Actividad sin participación</v>
      </c>
      <c r="C286" s="82" t="s">
        <v>1555</v>
      </c>
      <c r="D286" s="82" t="s">
        <v>1566</v>
      </c>
      <c r="E286" s="82" t="s">
        <v>1474</v>
      </c>
      <c r="F286" s="82"/>
      <c r="G286" s="82" t="str">
        <f>VLOOKUP(A286,'PAI 2025 GPS rempl2)'!$E$4:$L$504,8,0)</f>
        <v>N/A</v>
      </c>
      <c r="H286" s="82" t="str">
        <f>VLOOKUP(A286,'PAI 2025 GPS rempl2)'!$A$4:$V$504,15,0)</f>
        <v>Identificar necesidades de regulación en materia de Propiedad Industrial para mejora de los trámites (Documento de identificación de necesidades elaborado)</v>
      </c>
      <c r="I286" s="82">
        <f>VLOOKUP(A286,'PAI 2025 GPS rempl2)'!$A$4:$V$504,17,0)</f>
        <v>2</v>
      </c>
      <c r="J286" s="82" t="str">
        <f>VLOOKUP(A286,'PAI 2025 GPS rempl2)'!$A$4:$V$504,18,0)</f>
        <v>Númerica</v>
      </c>
      <c r="K286" s="169">
        <f>VLOOKUP(A286,'PAI 2025 GPS rempl2)'!$A$4:$V$504,20,0)</f>
        <v>45677</v>
      </c>
      <c r="L286" s="169">
        <f>VLOOKUP(A286,'PAI 2025 GPS rempl2)'!$A$4:$V$504,21,0)</f>
        <v>45807</v>
      </c>
      <c r="M286" s="82" t="str">
        <f>VLOOKUP(A286,'PAI 2025 GPS rempl2)'!$A$4:$V$504,22,0)</f>
        <v>2010-DIRECCION DE SIGNOS DISTINTIVOS;
2020-DIRECCIÓN DE NUEVAS CREACIONES</v>
      </c>
      <c r="N286" s="82"/>
      <c r="O286" s="82"/>
      <c r="P286" s="82"/>
      <c r="Q286" s="82"/>
      <c r="S286" s="81" t="s">
        <v>1032</v>
      </c>
      <c r="T286" s="81" t="str">
        <f>VLOOKUP(A286,'PAI 2025 GPS rempl2)'!$A$3:$E$505,4,0)</f>
        <v>Actividad sin participación</v>
      </c>
      <c r="U286" s="82" t="s">
        <v>1555</v>
      </c>
      <c r="V286" s="31">
        <f>VLOOKUP(S286,'PAI 2025 GPS rempl2)'!$E$4:$P$504,12,0)</f>
        <v>0</v>
      </c>
      <c r="W286" s="31">
        <f>+V286</f>
        <v>0</v>
      </c>
    </row>
    <row r="287" spans="1:23" x14ac:dyDescent="0.25">
      <c r="A287" s="81" t="s">
        <v>1035</v>
      </c>
      <c r="B287" s="81" t="str">
        <f>VLOOKUP(A287,'PAI 2025 GPS rempl2)'!$A$3:$E$505,4,0)</f>
        <v>Actividad sin participación</v>
      </c>
      <c r="C287" s="82" t="s">
        <v>1555</v>
      </c>
      <c r="D287" s="82" t="s">
        <v>1566</v>
      </c>
      <c r="E287" s="82" t="s">
        <v>1474</v>
      </c>
      <c r="F287" s="82"/>
      <c r="G287" s="82" t="str">
        <f>VLOOKUP(A287,'PAI 2025 GPS rempl2)'!$E$4:$L$504,8,0)</f>
        <v>N/A</v>
      </c>
      <c r="H287" s="82"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rempl2)'!$A$4:$V$504,17,0)</f>
        <v>2</v>
      </c>
      <c r="J287" s="82" t="str">
        <f>VLOOKUP(A287,'PAI 2025 GPS rempl2)'!$A$4:$V$504,18,0)</f>
        <v>Númerica</v>
      </c>
      <c r="K287" s="169">
        <f>VLOOKUP(A287,'PAI 2025 GPS rempl2)'!$A$4:$V$504,20,0)</f>
        <v>45677</v>
      </c>
      <c r="L287" s="169">
        <f>VLOOKUP(A287,'PAI 2025 GPS rempl2)'!$A$4:$V$504,21,0)</f>
        <v>45807</v>
      </c>
      <c r="M287" s="82" t="str">
        <f>VLOOKUP(A287,'PAI 2025 GPS rempl2)'!$A$4:$V$504,22,0)</f>
        <v>2010-DIRECCION DE SIGNOS DISTINTIVOS;
2020-DIRECCIÓN DE NUEVAS CREACIONES</v>
      </c>
      <c r="N287" s="82"/>
      <c r="O287" s="82"/>
      <c r="P287" s="82"/>
      <c r="Q287" s="82"/>
      <c r="S287" s="81" t="s">
        <v>1035</v>
      </c>
      <c r="T287" s="81" t="str">
        <f>VLOOKUP(A287,'PAI 2025 GPS rempl2)'!$A$3:$E$505,4,0)</f>
        <v>Actividad sin participación</v>
      </c>
      <c r="U287" s="82" t="s">
        <v>1555</v>
      </c>
      <c r="V287" s="31">
        <f>VLOOKUP(S287,'PAI 2025 GPS rempl2)'!$E$4:$P$504,12,0)</f>
        <v>0</v>
      </c>
      <c r="W287" s="31">
        <f>+V287</f>
        <v>0</v>
      </c>
    </row>
    <row r="288" spans="1:23" x14ac:dyDescent="0.25">
      <c r="A288" s="81" t="s">
        <v>1037</v>
      </c>
      <c r="B288" s="81" t="str">
        <f>VLOOKUP(A288,'PAI 2025 GPS rempl2)'!$A$3:$E$505,4,0)</f>
        <v>Actividad propia</v>
      </c>
      <c r="C288" s="82" t="s">
        <v>1555</v>
      </c>
      <c r="D288" s="82" t="s">
        <v>1566</v>
      </c>
      <c r="E288" s="82" t="s">
        <v>1474</v>
      </c>
      <c r="F288" s="82"/>
      <c r="G288" s="82" t="str">
        <f>VLOOKUP(A288,'PAI 2025 GPS rempl2)'!$E$4:$L$504,8,0)</f>
        <v>N/A</v>
      </c>
      <c r="H288" s="82"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2">
        <f>VLOOKUP(A288,'PAI 2025 GPS rempl2)'!$A$4:$V$504,17,0)</f>
        <v>2</v>
      </c>
      <c r="J288" s="82" t="str">
        <f>VLOOKUP(A288,'PAI 2025 GPS rempl2)'!$A$4:$V$504,18,0)</f>
        <v>Númerica</v>
      </c>
      <c r="K288" s="169">
        <f>VLOOKUP(A288,'PAI 2025 GPS rempl2)'!$A$4:$V$504,20,0)</f>
        <v>45811</v>
      </c>
      <c r="L288" s="169">
        <f>VLOOKUP(A288,'PAI 2025 GPS rempl2)'!$A$4:$V$504,21,0)</f>
        <v>45835</v>
      </c>
      <c r="M288" s="82" t="str">
        <f>VLOOKUP(A288,'PAI 2025 GPS rempl2)'!$A$4:$V$504,22,0)</f>
        <v>2000-DESPACHO DEL SUPERINTENDENTE DELEGADO PARA LA PROPIEDAD INDUSTRIAL</v>
      </c>
      <c r="N288" s="82"/>
      <c r="O288" s="82"/>
      <c r="P288" s="82"/>
      <c r="Q288" s="82"/>
      <c r="S288" s="81" t="s">
        <v>1037</v>
      </c>
      <c r="T288" s="81" t="str">
        <f>VLOOKUP(A288,'PAI 2025 GPS rempl2)'!$A$3:$E$505,4,0)</f>
        <v>Actividad propia</v>
      </c>
      <c r="U288" s="82" t="s">
        <v>1555</v>
      </c>
      <c r="V288" s="31">
        <f>VLOOKUP(S288,'PAI 2025 GPS rempl2)'!$E$4:$P$504,12,0)</f>
        <v>50</v>
      </c>
      <c r="W288" s="148"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9" spans="1:23" x14ac:dyDescent="0.25">
      <c r="A289" s="81" t="s">
        <v>1038</v>
      </c>
      <c r="B289" s="81" t="str">
        <f>VLOOKUP(A289,'PAI 2025 GPS rempl2)'!$A$3:$E$505,4,0)</f>
        <v>Actividad propia</v>
      </c>
      <c r="C289" s="82" t="s">
        <v>1555</v>
      </c>
      <c r="D289" s="82" t="s">
        <v>1566</v>
      </c>
      <c r="E289" s="82" t="s">
        <v>1474</v>
      </c>
      <c r="F289" s="82"/>
      <c r="G289" s="82" t="str">
        <f>VLOOKUP(A289,'PAI 2025 GPS rempl2)'!$E$4:$L$504,8,0)</f>
        <v>N/A</v>
      </c>
      <c r="H289" s="82"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2">
        <f>VLOOKUP(A289,'PAI 2025 GPS rempl2)'!$A$4:$V$504,17,0)</f>
        <v>2</v>
      </c>
      <c r="J289" s="82" t="str">
        <f>VLOOKUP(A289,'PAI 2025 GPS rempl2)'!$A$4:$V$504,18,0)</f>
        <v>Númerica</v>
      </c>
      <c r="K289" s="169">
        <f>VLOOKUP(A289,'PAI 2025 GPS rempl2)'!$A$4:$V$504,20,0)</f>
        <v>45839</v>
      </c>
      <c r="L289" s="169">
        <f>VLOOKUP(A289,'PAI 2025 GPS rempl2)'!$A$4:$V$504,21,0)</f>
        <v>45856</v>
      </c>
      <c r="M289" s="82" t="str">
        <f>VLOOKUP(A289,'PAI 2025 GPS rempl2)'!$A$4:$V$504,22,0)</f>
        <v>2000-DESPACHO DEL SUPERINTENDENTE DELEGADO PARA LA PROPIEDAD INDUSTRIAL</v>
      </c>
      <c r="N289" s="82"/>
      <c r="O289" s="82"/>
      <c r="P289" s="82"/>
      <c r="Q289" s="82"/>
      <c r="S289" s="81" t="s">
        <v>1038</v>
      </c>
      <c r="T289" s="81" t="str">
        <f>VLOOKUP(A289,'PAI 2025 GPS rempl2)'!$A$3:$E$505,4,0)</f>
        <v>Actividad propia</v>
      </c>
      <c r="U289" s="82" t="s">
        <v>1555</v>
      </c>
      <c r="V289" s="31">
        <f>VLOOKUP(S289,'PAI 2025 GPS rempl2)'!$E$4:$P$504,12,0)</f>
        <v>50</v>
      </c>
      <c r="W289" s="148"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0" spans="1:23" x14ac:dyDescent="0.25">
      <c r="A290" s="81" t="s">
        <v>1040</v>
      </c>
      <c r="B290" s="81" t="str">
        <f>VLOOKUP(A290,'PAI 2025 GPS rempl2)'!$A$3:$E$505,4,0)</f>
        <v>Producto</v>
      </c>
      <c r="C290" s="82" t="s">
        <v>1555</v>
      </c>
      <c r="D290" s="82" t="s">
        <v>1559</v>
      </c>
      <c r="E290" s="82" t="s">
        <v>632</v>
      </c>
      <c r="F290" s="82" t="s">
        <v>9</v>
      </c>
      <c r="G290" s="82" t="str">
        <f>VLOOKUP(A290,'PAI 2025 GPS rempl2)'!$E$4:$L$504,8,0)</f>
        <v>C-3503-0200-0011-40401c</v>
      </c>
      <c r="H290" s="82"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rempl2)'!$A$4:$V$504,17,0)</f>
        <v>100</v>
      </c>
      <c r="J290" s="82" t="str">
        <f>VLOOKUP(A290,'PAI 2025 GPS rempl2)'!$A$4:$V$504,18,0)</f>
        <v>Númerica</v>
      </c>
      <c r="K290" s="169">
        <f>VLOOKUP(A290,'PAI 2025 GPS rempl2)'!$A$4:$V$504,20,0)</f>
        <v>45677</v>
      </c>
      <c r="L290" s="169">
        <f>VLOOKUP(A290,'PAI 2025 GPS rempl2)'!$A$4:$V$504,21,0)</f>
        <v>46003</v>
      </c>
      <c r="M290" s="82" t="str">
        <f>VLOOKUP(A290,'PAI 2025 GPS rempl2)'!$A$4:$V$504,22,0)</f>
        <v>4000-DESPACHO DEL SUPERINTENDENTE DELEGADO PARA ASUNTOS JURISDICCIONALES</v>
      </c>
      <c r="N290" s="82" t="s">
        <v>1433</v>
      </c>
      <c r="O290" s="82" t="s">
        <v>1471</v>
      </c>
      <c r="P290" s="82">
        <v>0</v>
      </c>
      <c r="Q290" s="82" t="s">
        <v>1525</v>
      </c>
      <c r="S290" s="81" t="s">
        <v>1040</v>
      </c>
      <c r="T290" s="81" t="str">
        <f>VLOOKUP(A290,'PAI 2025 GPS rempl2)'!$A$3:$E$505,4,0)</f>
        <v>Producto</v>
      </c>
      <c r="U290" s="82" t="s">
        <v>1555</v>
      </c>
      <c r="V290" s="31">
        <f>VLOOKUP(S290,'PAI 2025 GPS rempl2)'!$E$4:$P$504,12,0)</f>
        <v>16</v>
      </c>
      <c r="W290" s="146">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81" t="s">
        <v>1042</v>
      </c>
      <c r="B291" s="81" t="str">
        <f>VLOOKUP(A291,'PAI 2025 GPS rempl2)'!$A$3:$E$505,4,0)</f>
        <v>Actividad propia</v>
      </c>
      <c r="C291" s="82" t="s">
        <v>1555</v>
      </c>
      <c r="D291" s="82" t="s">
        <v>1559</v>
      </c>
      <c r="E291" s="82" t="s">
        <v>632</v>
      </c>
      <c r="F291" s="82"/>
      <c r="G291" s="82" t="str">
        <f>VLOOKUP(A291,'PAI 2025 GPS rempl2)'!$E$4:$L$504,8,0)</f>
        <v>N/A</v>
      </c>
      <c r="H291" s="82" t="str">
        <f>VLOOKUP(A291,'PAI 2025 GPS rempl2)'!$A$4:$V$504,15,0)</f>
        <v>Finalizar acciones de competencia desleal y propiedad industrial que hayan sido admitidas a 31 de diciembre de 2024. (Listado mensual en Excel de autos o sentencias finalizados)</v>
      </c>
      <c r="I291" s="82">
        <f>VLOOKUP(A291,'PAI 2025 GPS rempl2)'!$A$4:$V$504,17,0)</f>
        <v>100</v>
      </c>
      <c r="J291" s="82" t="str">
        <f>VLOOKUP(A291,'PAI 2025 GPS rempl2)'!$A$4:$V$504,18,0)</f>
        <v>Númerica</v>
      </c>
      <c r="K291" s="169">
        <f>VLOOKUP(A291,'PAI 2025 GPS rempl2)'!$A$4:$V$504,20,0)</f>
        <v>45677</v>
      </c>
      <c r="L291" s="169">
        <f>VLOOKUP(A291,'PAI 2025 GPS rempl2)'!$A$4:$V$504,21,0)</f>
        <v>46003</v>
      </c>
      <c r="M291" s="82" t="str">
        <f>VLOOKUP(A291,'PAI 2025 GPS rempl2)'!$A$4:$V$504,22,0)</f>
        <v>4000-DESPACHO DEL SUPERINTENDENTE DELEGADO PARA ASUNTOS JURISDICCIONALES</v>
      </c>
      <c r="N291" s="82"/>
      <c r="O291" s="82"/>
      <c r="P291" s="82"/>
      <c r="Q291" s="82"/>
      <c r="S291" s="81" t="s">
        <v>1042</v>
      </c>
      <c r="T291" s="81" t="str">
        <f>VLOOKUP(A291,'PAI 2025 GPS rempl2)'!$A$3:$E$505,4,0)</f>
        <v>Actividad propia</v>
      </c>
      <c r="U291" s="82" t="s">
        <v>1555</v>
      </c>
      <c r="V291" s="31">
        <f>VLOOKUP(S291,'PAI 2025 GPS rempl2)'!$E$4:$P$504,12,0)</f>
        <v>100</v>
      </c>
      <c r="W291" s="148"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2" spans="1:23" x14ac:dyDescent="0.25">
      <c r="A292" s="81" t="s">
        <v>1043</v>
      </c>
      <c r="B292" s="81" t="str">
        <f>VLOOKUP(A292,'PAI 2025 GPS rempl2)'!$A$3:$E$505,4,0)</f>
        <v>Producto</v>
      </c>
      <c r="C292" s="82" t="s">
        <v>1555</v>
      </c>
      <c r="D292" s="82" t="s">
        <v>1559</v>
      </c>
      <c r="E292" s="82" t="s">
        <v>632</v>
      </c>
      <c r="F292" s="82" t="s">
        <v>9</v>
      </c>
      <c r="G292" s="82" t="str">
        <f>VLOOKUP(A292,'PAI 2025 GPS rempl2)'!$E$4:$L$504,8,0)</f>
        <v>C-3503-0200-0011-40401c</v>
      </c>
      <c r="H292" s="82" t="str">
        <f>VLOOKUP(A292,'PAI 2025 GPS rempl2)'!$A$4:$V$504,15,0)</f>
        <v>Demandas de protección al consumidor, en fase de calificación, gestionadas. (Informe consolidado/ único entregable)..</v>
      </c>
      <c r="I292" s="82">
        <f>VLOOKUP(A292,'PAI 2025 GPS rempl2)'!$A$4:$V$504,17,0)</f>
        <v>42000</v>
      </c>
      <c r="J292" s="82" t="str">
        <f>VLOOKUP(A292,'PAI 2025 GPS rempl2)'!$A$4:$V$504,18,0)</f>
        <v>Númerica</v>
      </c>
      <c r="K292" s="169">
        <f>VLOOKUP(A292,'PAI 2025 GPS rempl2)'!$A$4:$V$504,20,0)</f>
        <v>45677</v>
      </c>
      <c r="L292" s="169">
        <f>VLOOKUP(A292,'PAI 2025 GPS rempl2)'!$A$4:$V$504,21,0)</f>
        <v>46003</v>
      </c>
      <c r="M292" s="82" t="str">
        <f>VLOOKUP(A292,'PAI 2025 GPS rempl2)'!$A$4:$V$504,22,0)</f>
        <v>4000-DESPACHO DEL SUPERINTENDENTE DELEGADO PARA ASUNTOS JURISDICCIONALES</v>
      </c>
      <c r="N292" s="82" t="s">
        <v>1433</v>
      </c>
      <c r="O292" s="82" t="s">
        <v>1471</v>
      </c>
      <c r="P292" s="82">
        <v>0</v>
      </c>
      <c r="Q292" s="82" t="s">
        <v>1525</v>
      </c>
      <c r="S292" s="81" t="s">
        <v>1043</v>
      </c>
      <c r="T292" s="81" t="str">
        <f>VLOOKUP(A292,'PAI 2025 GPS rempl2)'!$A$3:$E$505,4,0)</f>
        <v>Producto</v>
      </c>
      <c r="U292" s="82" t="s">
        <v>1555</v>
      </c>
      <c r="V292" s="31">
        <f>VLOOKUP(S292,'PAI 2025 GPS rempl2)'!$E$4:$P$504,12,0)</f>
        <v>17</v>
      </c>
      <c r="W292" s="146">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81" t="s">
        <v>1044</v>
      </c>
      <c r="B293" s="81" t="str">
        <f>VLOOKUP(A293,'PAI 2025 GPS rempl2)'!$A$3:$E$505,4,0)</f>
        <v>Actividad propia</v>
      </c>
      <c r="C293" s="82" t="s">
        <v>1555</v>
      </c>
      <c r="D293" s="82" t="s">
        <v>1559</v>
      </c>
      <c r="E293" s="82" t="s">
        <v>632</v>
      </c>
      <c r="F293" s="82"/>
      <c r="G293" s="82" t="str">
        <f>VLOOKUP(A293,'PAI 2025 GPS rempl2)'!$E$4:$L$504,8,0)</f>
        <v>N/A</v>
      </c>
      <c r="H293" s="82" t="str">
        <f>VLOOKUP(A293,'PAI 2025 GPS rempl2)'!$A$4:$V$504,15,0)</f>
        <v>Gestionar las demandas de protección al consumidor (Informe mensual consolidado/ único entregable)</v>
      </c>
      <c r="I293" s="82">
        <f>VLOOKUP(A293,'PAI 2025 GPS rempl2)'!$A$4:$V$504,17,0)</f>
        <v>42000</v>
      </c>
      <c r="J293" s="82" t="str">
        <f>VLOOKUP(A293,'PAI 2025 GPS rempl2)'!$A$4:$V$504,18,0)</f>
        <v>Númerica</v>
      </c>
      <c r="K293" s="169">
        <f>VLOOKUP(A293,'PAI 2025 GPS rempl2)'!$A$4:$V$504,20,0)</f>
        <v>45677</v>
      </c>
      <c r="L293" s="169">
        <f>VLOOKUP(A293,'PAI 2025 GPS rempl2)'!$A$4:$V$504,21,0)</f>
        <v>46003</v>
      </c>
      <c r="M293" s="82" t="str">
        <f>VLOOKUP(A293,'PAI 2025 GPS rempl2)'!$A$4:$V$504,22,0)</f>
        <v>4000-DESPACHO DEL SUPERINTENDENTE DELEGADO PARA ASUNTOS JURISDICCIONALES</v>
      </c>
      <c r="N293" s="82"/>
      <c r="O293" s="82"/>
      <c r="P293" s="82"/>
      <c r="Q293" s="82"/>
      <c r="S293" s="81" t="s">
        <v>1044</v>
      </c>
      <c r="T293" s="81" t="str">
        <f>VLOOKUP(A293,'PAI 2025 GPS rempl2)'!$A$3:$E$505,4,0)</f>
        <v>Actividad propia</v>
      </c>
      <c r="U293" s="82" t="s">
        <v>1555</v>
      </c>
      <c r="V293" s="31">
        <f>VLOOKUP(S293,'PAI 2025 GPS rempl2)'!$E$4:$P$504,12,0)</f>
        <v>100</v>
      </c>
      <c r="W293" s="148"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4" spans="1:23" x14ac:dyDescent="0.25">
      <c r="A294" s="81" t="s">
        <v>1045</v>
      </c>
      <c r="B294" s="81" t="str">
        <f>VLOOKUP(A294,'PAI 2025 GPS rempl2)'!$A$3:$E$505,4,0)</f>
        <v>Producto</v>
      </c>
      <c r="C294" s="82" t="s">
        <v>1555</v>
      </c>
      <c r="D294" s="82" t="s">
        <v>1559</v>
      </c>
      <c r="E294" s="82" t="s">
        <v>632</v>
      </c>
      <c r="F294" s="82" t="s">
        <v>9</v>
      </c>
      <c r="G294" s="82" t="str">
        <f>VLOOKUP(A294,'PAI 2025 GPS rempl2)'!$E$4:$L$504,8,0)</f>
        <v>C-3503-0200-0011-40401c</v>
      </c>
      <c r="H294" s="82"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2">
        <f>VLOOKUP(A294,'PAI 2025 GPS rempl2)'!$A$4:$V$504,17,0)</f>
        <v>20000</v>
      </c>
      <c r="J294" s="82" t="str">
        <f>VLOOKUP(A294,'PAI 2025 GPS rempl2)'!$A$4:$V$504,18,0)</f>
        <v>Númerica</v>
      </c>
      <c r="K294" s="169">
        <f>VLOOKUP(A294,'PAI 2025 GPS rempl2)'!$A$4:$V$504,20,0)</f>
        <v>45677</v>
      </c>
      <c r="L294" s="169">
        <f>VLOOKUP(A294,'PAI 2025 GPS rempl2)'!$A$4:$V$504,21,0)</f>
        <v>46003</v>
      </c>
      <c r="M294" s="82" t="str">
        <f>VLOOKUP(A294,'PAI 2025 GPS rempl2)'!$A$4:$V$504,22,0)</f>
        <v>4000-DESPACHO DEL SUPERINTENDENTE DELEGADO PARA ASUNTOS JURISDICCIONALES</v>
      </c>
      <c r="N294" s="82" t="s">
        <v>1433</v>
      </c>
      <c r="O294" s="82" t="s">
        <v>1471</v>
      </c>
      <c r="P294" s="82">
        <v>0</v>
      </c>
      <c r="Q294" s="82" t="s">
        <v>1525</v>
      </c>
      <c r="S294" s="81" t="s">
        <v>1045</v>
      </c>
      <c r="T294" s="81" t="str">
        <f>VLOOKUP(A294,'PAI 2025 GPS rempl2)'!$A$3:$E$505,4,0)</f>
        <v>Producto</v>
      </c>
      <c r="U294" s="82" t="s">
        <v>1555</v>
      </c>
      <c r="V294" s="31">
        <f>VLOOKUP(S294,'PAI 2025 GPS rempl2)'!$E$4:$P$504,12,0)</f>
        <v>17</v>
      </c>
      <c r="W294" s="146">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81" t="s">
        <v>1047</v>
      </c>
      <c r="B295" s="81" t="str">
        <f>VLOOKUP(A295,'PAI 2025 GPS rempl2)'!$A$3:$E$505,4,0)</f>
        <v>Actividad propia</v>
      </c>
      <c r="C295" s="82" t="s">
        <v>1555</v>
      </c>
      <c r="D295" s="82" t="s">
        <v>1559</v>
      </c>
      <c r="E295" s="82" t="s">
        <v>632</v>
      </c>
      <c r="F295" s="82"/>
      <c r="G295" s="82" t="str">
        <f>VLOOKUP(A295,'PAI 2025 GPS rempl2)'!$E$4:$L$504,8,0)</f>
        <v>N/A</v>
      </c>
      <c r="H295" s="82" t="str">
        <f>VLOOKUP(A295,'PAI 2025 GPS rempl2)'!$A$4:$V$504,15,0)</f>
        <v>Finalizar las acciones de protección al consumidor admitidas y pendientes de decisión a 31 de diciembre de 2024. (Listado mensual en Excel de autos o sentencias finalizados)</v>
      </c>
      <c r="I295" s="82">
        <f>VLOOKUP(A295,'PAI 2025 GPS rempl2)'!$A$4:$V$504,17,0)</f>
        <v>20000</v>
      </c>
      <c r="J295" s="82" t="str">
        <f>VLOOKUP(A295,'PAI 2025 GPS rempl2)'!$A$4:$V$504,18,0)</f>
        <v>Númerica</v>
      </c>
      <c r="K295" s="169">
        <f>VLOOKUP(A295,'PAI 2025 GPS rempl2)'!$A$4:$V$504,20,0)</f>
        <v>45677</v>
      </c>
      <c r="L295" s="169">
        <f>VLOOKUP(A295,'PAI 2025 GPS rempl2)'!$A$4:$V$504,21,0)</f>
        <v>46003</v>
      </c>
      <c r="M295" s="82" t="str">
        <f>VLOOKUP(A295,'PAI 2025 GPS rempl2)'!$A$4:$V$504,22,0)</f>
        <v>4000-DESPACHO DEL SUPERINTENDENTE DELEGADO PARA ASUNTOS JURISDICCIONALES</v>
      </c>
      <c r="N295" s="82"/>
      <c r="O295" s="82"/>
      <c r="P295" s="82"/>
      <c r="Q295" s="82"/>
      <c r="S295" s="81" t="s">
        <v>1047</v>
      </c>
      <c r="T295" s="81" t="str">
        <f>VLOOKUP(A295,'PAI 2025 GPS rempl2)'!$A$3:$E$505,4,0)</f>
        <v>Actividad propia</v>
      </c>
      <c r="U295" s="82" t="s">
        <v>1555</v>
      </c>
      <c r="V295" s="31">
        <f>VLOOKUP(S295,'PAI 2025 GPS rempl2)'!$E$4:$P$504,12,0)</f>
        <v>100</v>
      </c>
      <c r="W295" s="148"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6" spans="1:23" x14ac:dyDescent="0.25">
      <c r="A296" s="81" t="s">
        <v>1048</v>
      </c>
      <c r="B296" s="81" t="str">
        <f>VLOOKUP(A296,'PAI 2025 GPS rempl2)'!$A$3:$E$505,4,0)</f>
        <v>Producto</v>
      </c>
      <c r="C296" s="82" t="s">
        <v>1555</v>
      </c>
      <c r="D296" s="82" t="s">
        <v>1559</v>
      </c>
      <c r="E296" s="82" t="s">
        <v>632</v>
      </c>
      <c r="F296" s="82" t="s">
        <v>9</v>
      </c>
      <c r="G296" s="82" t="str">
        <f>VLOOKUP(A296,'PAI 2025 GPS rempl2)'!$E$4:$L$504,8,0)</f>
        <v>C-3503-0200-0011-40401c</v>
      </c>
      <c r="H296" s="82"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2">
        <f>VLOOKUP(A296,'PAI 2025 GPS rempl2)'!$A$4:$V$504,17,0)</f>
        <v>6430</v>
      </c>
      <c r="J296" s="82" t="str">
        <f>VLOOKUP(A296,'PAI 2025 GPS rempl2)'!$A$4:$V$504,18,0)</f>
        <v>Númerica</v>
      </c>
      <c r="K296" s="169">
        <f>VLOOKUP(A296,'PAI 2025 GPS rempl2)'!$A$4:$V$504,20,0)</f>
        <v>45677</v>
      </c>
      <c r="L296" s="169">
        <f>VLOOKUP(A296,'PAI 2025 GPS rempl2)'!$A$4:$V$504,21,0)</f>
        <v>46003</v>
      </c>
      <c r="M296" s="82" t="str">
        <f>VLOOKUP(A296,'PAI 2025 GPS rempl2)'!$A$4:$V$504,22,0)</f>
        <v>4000-DESPACHO DEL SUPERINTENDENTE DELEGADO PARA ASUNTOS JURISDICCIONALES</v>
      </c>
      <c r="N296" s="82" t="s">
        <v>1433</v>
      </c>
      <c r="O296" s="82" t="s">
        <v>1471</v>
      </c>
      <c r="P296" s="82">
        <v>0</v>
      </c>
      <c r="Q296" s="82" t="s">
        <v>1525</v>
      </c>
      <c r="S296" s="81" t="s">
        <v>1048</v>
      </c>
      <c r="T296" s="81" t="str">
        <f>VLOOKUP(A296,'PAI 2025 GPS rempl2)'!$A$3:$E$505,4,0)</f>
        <v>Producto</v>
      </c>
      <c r="U296" s="82" t="s">
        <v>1555</v>
      </c>
      <c r="V296" s="31">
        <f>VLOOKUP(S296,'PAI 2025 GPS rempl2)'!$E$4:$P$504,12,0)</f>
        <v>17</v>
      </c>
      <c r="W296" s="146">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81" t="s">
        <v>1050</v>
      </c>
      <c r="B297" s="81" t="str">
        <f>VLOOKUP(A297,'PAI 2025 GPS rempl2)'!$A$3:$E$505,4,0)</f>
        <v>Actividad propia</v>
      </c>
      <c r="C297" s="82" t="s">
        <v>1555</v>
      </c>
      <c r="D297" s="82" t="s">
        <v>1559</v>
      </c>
      <c r="E297" s="82" t="s">
        <v>632</v>
      </c>
      <c r="F297" s="82"/>
      <c r="G297" s="82" t="str">
        <f>VLOOKUP(A297,'PAI 2025 GPS rempl2)'!$E$4:$L$504,8,0)</f>
        <v>N/A</v>
      </c>
      <c r="H297" s="82"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2">
        <f>VLOOKUP(A297,'PAI 2025 GPS rempl2)'!$A$4:$V$504,17,0)</f>
        <v>6430</v>
      </c>
      <c r="J297" s="82" t="str">
        <f>VLOOKUP(A297,'PAI 2025 GPS rempl2)'!$A$4:$V$504,18,0)</f>
        <v>Númerica</v>
      </c>
      <c r="K297" s="169">
        <f>VLOOKUP(A297,'PAI 2025 GPS rempl2)'!$A$4:$V$504,20,0)</f>
        <v>45677</v>
      </c>
      <c r="L297" s="169">
        <f>VLOOKUP(A297,'PAI 2025 GPS rempl2)'!$A$4:$V$504,21,0)</f>
        <v>46003</v>
      </c>
      <c r="M297" s="82" t="str">
        <f>VLOOKUP(A297,'PAI 2025 GPS rempl2)'!$A$4:$V$504,22,0)</f>
        <v>4000-DESPACHO DEL SUPERINTENDENTE DELEGADO PARA ASUNTOS JURISDICCIONALES</v>
      </c>
      <c r="N297" s="82"/>
      <c r="O297" s="82"/>
      <c r="P297" s="82"/>
      <c r="Q297" s="82"/>
      <c r="S297" s="81" t="s">
        <v>1050</v>
      </c>
      <c r="T297" s="81" t="str">
        <f>VLOOKUP(A297,'PAI 2025 GPS rempl2)'!$A$3:$E$505,4,0)</f>
        <v>Actividad propia</v>
      </c>
      <c r="U297" s="82" t="s">
        <v>1555</v>
      </c>
      <c r="V297" s="31">
        <f>VLOOKUP(S297,'PAI 2025 GPS rempl2)'!$E$4:$P$504,12,0)</f>
        <v>50</v>
      </c>
      <c r="W297" s="148"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8" spans="1:23" x14ac:dyDescent="0.25">
      <c r="A298" s="81" t="s">
        <v>1796</v>
      </c>
      <c r="B298" s="81" t="str">
        <f>VLOOKUP(A298,'PAI 2025 GPS rempl2)'!$A$3:$E$505,4,0)</f>
        <v>Actividad propia</v>
      </c>
      <c r="C298" s="82" t="s">
        <v>1555</v>
      </c>
      <c r="D298" s="82" t="s">
        <v>1559</v>
      </c>
      <c r="E298" s="82" t="s">
        <v>632</v>
      </c>
      <c r="F298" s="82"/>
      <c r="G298" s="82" t="str">
        <f>VLOOKUP(A298,'PAI 2025 GPS rempl2)'!$E$4:$L$504,8,0)</f>
        <v>N/A</v>
      </c>
      <c r="H298" s="82"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2">
        <f>VLOOKUP(A298,'PAI 2025 GPS rempl2)'!$A$4:$V$504,17,0)</f>
        <v>100</v>
      </c>
      <c r="J298" s="82" t="str">
        <f>VLOOKUP(A298,'PAI 2025 GPS rempl2)'!$A$4:$V$504,18,0)</f>
        <v>Porcentual</v>
      </c>
      <c r="K298" s="169">
        <f>VLOOKUP(A298,'PAI 2025 GPS rempl2)'!$A$4:$V$504,20,0)</f>
        <v>45779</v>
      </c>
      <c r="L298" s="169">
        <f>VLOOKUP(A298,'PAI 2025 GPS rempl2)'!$A$4:$V$504,21,0)</f>
        <v>46003</v>
      </c>
      <c r="M298" s="82" t="str">
        <f>VLOOKUP(A298,'PAI 2025 GPS rempl2)'!$A$4:$V$504,22,0)</f>
        <v>4000-DESPACHO DEL SUPERINTENDENTE DELEGADO PARA ASUNTOS JURISDICCIONALES</v>
      </c>
      <c r="N298" s="82"/>
      <c r="O298" s="82"/>
      <c r="P298" s="82"/>
      <c r="Q298" s="82"/>
      <c r="S298" s="81" t="s">
        <v>1796</v>
      </c>
      <c r="T298" s="81" t="str">
        <f>VLOOKUP(A298,'PAI 2025 GPS rempl2)'!$A$3:$E$505,4,0)</f>
        <v>Actividad propia</v>
      </c>
      <c r="U298" s="82" t="s">
        <v>1555</v>
      </c>
      <c r="V298" s="31">
        <f>VLOOKUP(S298,'PAI 2025 GPS rempl2)'!$E$4:$P$504,12,0)</f>
        <v>50</v>
      </c>
      <c r="W298" s="148"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9" spans="1:23" x14ac:dyDescent="0.25">
      <c r="A299" s="81" t="s">
        <v>1051</v>
      </c>
      <c r="B299" s="81" t="str">
        <f>VLOOKUP(A299,'PAI 2025 GPS rempl2)'!$A$3:$E$505,4,0)</f>
        <v>Producto</v>
      </c>
      <c r="C299" s="82" t="s">
        <v>1555</v>
      </c>
      <c r="D299" s="82" t="s">
        <v>1559</v>
      </c>
      <c r="E299" s="82" t="s">
        <v>632</v>
      </c>
      <c r="F299" s="82" t="s">
        <v>10</v>
      </c>
      <c r="G299" s="82" t="str">
        <f>VLOOKUP(A299,'PAI 2025 GPS rempl2)'!$E$4:$L$504,8,0)</f>
        <v>C-3503-0200-0011-40401c</v>
      </c>
      <c r="H299" s="82" t="str">
        <f>VLOOKUP(A299,'PAI 2025 GPS rempl2)'!$A$4:$V$504,15,0)</f>
        <v>Presencia territorial de la SIC en materia de asuntos jursidiccionales, fortalecida. (Listados de asistencia por jornada)</v>
      </c>
      <c r="I299" s="82">
        <f>VLOOKUP(A299,'PAI 2025 GPS rempl2)'!$A$4:$V$504,17,0)</f>
        <v>6</v>
      </c>
      <c r="J299" s="82" t="str">
        <f>VLOOKUP(A299,'PAI 2025 GPS rempl2)'!$A$4:$V$504,18,0)</f>
        <v>Númerica</v>
      </c>
      <c r="K299" s="169">
        <f>VLOOKUP(A299,'PAI 2025 GPS rempl2)'!$A$4:$V$504,20,0)</f>
        <v>45691</v>
      </c>
      <c r="L299" s="169">
        <f>VLOOKUP(A299,'PAI 2025 GPS rempl2)'!$A$4:$V$504,21,0)</f>
        <v>45989</v>
      </c>
      <c r="M299" s="82" t="str">
        <f>VLOOKUP(A299,'PAI 2025 GPS rempl2)'!$A$4:$V$504,22,0)</f>
        <v>4000-DESPACHO DEL SUPERINTENDENTE DELEGADO PARA ASUNTOS JURISDICCIONALES</v>
      </c>
      <c r="N299" s="82" t="s">
        <v>1431</v>
      </c>
      <c r="O299" s="82" t="s">
        <v>1432</v>
      </c>
      <c r="P299" s="82">
        <v>0</v>
      </c>
      <c r="Q299" s="82" t="s">
        <v>1527</v>
      </c>
      <c r="S299" s="81" t="s">
        <v>1051</v>
      </c>
      <c r="T299" s="81" t="str">
        <f>VLOOKUP(A299,'PAI 2025 GPS rempl2)'!$A$3:$E$505,4,0)</f>
        <v>Producto</v>
      </c>
      <c r="U299" s="82" t="s">
        <v>1555</v>
      </c>
      <c r="V299" s="31">
        <f>VLOOKUP(S299,'PAI 2025 GPS rempl2)'!$E$4:$P$504,12,0)</f>
        <v>12</v>
      </c>
      <c r="W299" s="146">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81" t="s">
        <v>1053</v>
      </c>
      <c r="B300" s="81" t="str">
        <f>VLOOKUP(A300,'PAI 2025 GPS rempl2)'!$A$3:$E$505,4,0)</f>
        <v>Actividad propia</v>
      </c>
      <c r="C300" s="82" t="s">
        <v>1555</v>
      </c>
      <c r="D300" s="82" t="s">
        <v>1559</v>
      </c>
      <c r="E300" s="82" t="s">
        <v>632</v>
      </c>
      <c r="F300" s="82"/>
      <c r="G300" s="82" t="str">
        <f>VLOOKUP(A300,'PAI 2025 GPS rempl2)'!$E$4:$L$504,8,0)</f>
        <v>N/A</v>
      </c>
      <c r="H300" s="82" t="str">
        <f>VLOOKUP(A300,'PAI 2025 GPS rempl2)'!$A$4:$V$504,15,0)</f>
        <v>Definir fechas de las jornadas de territorialización. (correo electrónico enviando con las fechas de las jornadas/único entregable)</v>
      </c>
      <c r="I300" s="82">
        <f>VLOOKUP(A300,'PAI 2025 GPS rempl2)'!$A$4:$V$504,17,0)</f>
        <v>1</v>
      </c>
      <c r="J300" s="82" t="str">
        <f>VLOOKUP(A300,'PAI 2025 GPS rempl2)'!$A$4:$V$504,18,0)</f>
        <v>Númerica</v>
      </c>
      <c r="K300" s="169">
        <f>VLOOKUP(A300,'PAI 2025 GPS rempl2)'!$A$4:$V$504,20,0)</f>
        <v>45691</v>
      </c>
      <c r="L300" s="169">
        <f>VLOOKUP(A300,'PAI 2025 GPS rempl2)'!$A$4:$V$504,21,0)</f>
        <v>45747</v>
      </c>
      <c r="M300" s="82" t="str">
        <f>VLOOKUP(A300,'PAI 2025 GPS rempl2)'!$A$4:$V$504,22,0)</f>
        <v>4000-DESPACHO DEL SUPERINTENDENTE DELEGADO PARA ASUNTOS JURISDICCIONALES</v>
      </c>
      <c r="N300" s="82"/>
      <c r="O300" s="82"/>
      <c r="P300" s="82"/>
      <c r="Q300" s="82"/>
      <c r="S300" s="81" t="s">
        <v>1053</v>
      </c>
      <c r="T300" s="81" t="str">
        <f>VLOOKUP(A300,'PAI 2025 GPS rempl2)'!$A$3:$E$505,4,0)</f>
        <v>Actividad propia</v>
      </c>
      <c r="U300" s="82" t="s">
        <v>1555</v>
      </c>
      <c r="V300" s="31">
        <f>VLOOKUP(S300,'PAI 2025 GPS rempl2)'!$E$4:$P$504,12,0)</f>
        <v>20</v>
      </c>
      <c r="W300" s="148"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1" spans="1:23" x14ac:dyDescent="0.25">
      <c r="A301" s="81" t="s">
        <v>1055</v>
      </c>
      <c r="B301" s="81" t="str">
        <f>VLOOKUP(A301,'PAI 2025 GPS rempl2)'!$A$3:$E$505,4,0)</f>
        <v>Actividad propia</v>
      </c>
      <c r="C301" s="82" t="s">
        <v>1555</v>
      </c>
      <c r="D301" s="82" t="s">
        <v>1559</v>
      </c>
      <c r="E301" s="82" t="s">
        <v>632</v>
      </c>
      <c r="F301" s="82"/>
      <c r="G301" s="82" t="str">
        <f>VLOOKUP(A301,'PAI 2025 GPS rempl2)'!$E$4:$L$504,8,0)</f>
        <v>N/A</v>
      </c>
      <c r="H301" s="82" t="str">
        <f>VLOOKUP(A301,'PAI 2025 GPS rempl2)'!$A$4:$V$504,15,0)</f>
        <v>Realizar jornadas de territorialización, de acuerdo con el cronograma establecido. (Listados de asistencia por programa)</v>
      </c>
      <c r="I301" s="82">
        <f>VLOOKUP(A301,'PAI 2025 GPS rempl2)'!$A$4:$V$504,17,0)</f>
        <v>6</v>
      </c>
      <c r="J301" s="82" t="str">
        <f>VLOOKUP(A301,'PAI 2025 GPS rempl2)'!$A$4:$V$504,18,0)</f>
        <v>Númerica</v>
      </c>
      <c r="K301" s="169">
        <f>VLOOKUP(A301,'PAI 2025 GPS rempl2)'!$A$4:$V$504,20,0)</f>
        <v>45748</v>
      </c>
      <c r="L301" s="169">
        <f>VLOOKUP(A301,'PAI 2025 GPS rempl2)'!$A$4:$V$504,21,0)</f>
        <v>45989</v>
      </c>
      <c r="M301" s="82" t="str">
        <f>VLOOKUP(A301,'PAI 2025 GPS rempl2)'!$A$4:$V$504,22,0)</f>
        <v>4000-DESPACHO DEL SUPERINTENDENTE DELEGADO PARA ASUNTOS JURISDICCIONALES</v>
      </c>
      <c r="N301" s="82"/>
      <c r="O301" s="82"/>
      <c r="P301" s="82"/>
      <c r="Q301" s="82"/>
      <c r="S301" s="81" t="s">
        <v>1055</v>
      </c>
      <c r="T301" s="81" t="str">
        <f>VLOOKUP(A301,'PAI 2025 GPS rempl2)'!$A$3:$E$505,4,0)</f>
        <v>Actividad propia</v>
      </c>
      <c r="U301" s="82" t="s">
        <v>1555</v>
      </c>
      <c r="V301" s="31">
        <f>VLOOKUP(S301,'PAI 2025 GPS rempl2)'!$E$4:$P$504,12,0)</f>
        <v>80</v>
      </c>
      <c r="W301" s="148"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2" spans="1:23" x14ac:dyDescent="0.25">
      <c r="A302" s="81" t="s">
        <v>1056</v>
      </c>
      <c r="B302" s="81" t="str">
        <f>VLOOKUP(A302,'PAI 2025 GPS rempl2)'!$A$3:$E$505,4,0)</f>
        <v>Producto</v>
      </c>
      <c r="C302" s="82" t="s">
        <v>1555</v>
      </c>
      <c r="D302" s="82" t="s">
        <v>1563</v>
      </c>
      <c r="E302" s="82" t="s">
        <v>715</v>
      </c>
      <c r="F302" s="82" t="s">
        <v>13</v>
      </c>
      <c r="G302" s="82" t="str">
        <f>VLOOKUP(A302,'PAI 2025 GPS rempl2)'!$E$4:$L$504,8,0)</f>
        <v>C-3503-0200-0011-40401c</v>
      </c>
      <c r="H302" s="82"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2">
        <f>VLOOKUP(A302,'PAI 2025 GPS rempl2)'!$A$4:$V$504,17,0)</f>
        <v>1</v>
      </c>
      <c r="J302" s="82" t="str">
        <f>VLOOKUP(A302,'PAI 2025 GPS rempl2)'!$A$4:$V$504,18,0)</f>
        <v>Númerica</v>
      </c>
      <c r="K302" s="169">
        <f>VLOOKUP(A302,'PAI 2025 GPS rempl2)'!$A$4:$V$504,20,0)</f>
        <v>45691</v>
      </c>
      <c r="L302" s="169">
        <f>VLOOKUP(A302,'PAI 2025 GPS rempl2)'!$A$4:$V$504,21,0)</f>
        <v>45996</v>
      </c>
      <c r="M302" s="82" t="str">
        <f>VLOOKUP(A302,'PAI 2025 GPS rempl2)'!$A$4:$V$504,22,0)</f>
        <v>20-OFICINA DE TECNOLOGÍA E INFORMÁTICA;
4000-DESPACHO DEL SUPERINTENDENTE DELEGADO PARA ASUNTOS JURISDICCIONALES;
73-GRUPO DE TRABAJO DE COMUNICACION</v>
      </c>
      <c r="N302" s="82" t="s">
        <v>1434</v>
      </c>
      <c r="O302" s="82" t="s">
        <v>1473</v>
      </c>
      <c r="P302" s="82">
        <v>0</v>
      </c>
      <c r="Q302" s="82" t="s">
        <v>1528</v>
      </c>
      <c r="S302" s="81" t="s">
        <v>1056</v>
      </c>
      <c r="T302" s="81" t="str">
        <f>VLOOKUP(A302,'PAI 2025 GPS rempl2)'!$A$3:$E$505,4,0)</f>
        <v>Producto</v>
      </c>
      <c r="U302" s="82" t="s">
        <v>1555</v>
      </c>
      <c r="V302" s="31">
        <f>VLOOKUP(S302,'PAI 2025 GPS rempl2)'!$E$4:$P$504,12,0)</f>
        <v>16</v>
      </c>
      <c r="W302" s="146">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81" t="s">
        <v>1059</v>
      </c>
      <c r="B303" s="81" t="str">
        <f>VLOOKUP(A303,'PAI 2025 GPS rempl2)'!$A$3:$E$505,4,0)</f>
        <v>Actividad propia</v>
      </c>
      <c r="C303" s="82" t="s">
        <v>1555</v>
      </c>
      <c r="D303" s="82" t="s">
        <v>1563</v>
      </c>
      <c r="E303" s="82" t="s">
        <v>715</v>
      </c>
      <c r="F303" s="82"/>
      <c r="G303" s="82" t="str">
        <f>VLOOKUP(A303,'PAI 2025 GPS rempl2)'!$E$4:$L$504,8,0)</f>
        <v>N/A</v>
      </c>
      <c r="H303" s="82" t="str">
        <f>VLOOKUP(A303,'PAI 2025 GPS rempl2)'!$A$4:$V$504,15,0)</f>
        <v>Solicitar publicación de la fecha del evento en el calendario de eventos de la entidad  al Grupo de trabajo de Comunicaciones   (correo electrónico enviado con la fecha del evento/único entregable)</v>
      </c>
      <c r="I303" s="82">
        <f>VLOOKUP(A303,'PAI 2025 GPS rempl2)'!$A$4:$V$504,17,0)</f>
        <v>1</v>
      </c>
      <c r="J303" s="82" t="str">
        <f>VLOOKUP(A303,'PAI 2025 GPS rempl2)'!$A$4:$V$504,18,0)</f>
        <v>Númerica</v>
      </c>
      <c r="K303" s="169">
        <f>VLOOKUP(A303,'PAI 2025 GPS rempl2)'!$A$4:$V$504,20,0)</f>
        <v>45691</v>
      </c>
      <c r="L303" s="169">
        <f>VLOOKUP(A303,'PAI 2025 GPS rempl2)'!$A$4:$V$504,21,0)</f>
        <v>45807</v>
      </c>
      <c r="M303" s="82" t="str">
        <f>VLOOKUP(A303,'PAI 2025 GPS rempl2)'!$A$4:$V$504,22,0)</f>
        <v>4000-DESPACHO DEL SUPERINTENDENTE DELEGADO PARA ASUNTOS JURISDICCIONALES</v>
      </c>
      <c r="N303" s="82"/>
      <c r="O303" s="82"/>
      <c r="P303" s="82"/>
      <c r="Q303" s="82"/>
      <c r="S303" s="81" t="s">
        <v>1059</v>
      </c>
      <c r="T303" s="81" t="str">
        <f>VLOOKUP(A303,'PAI 2025 GPS rempl2)'!$A$3:$E$505,4,0)</f>
        <v>Actividad propia</v>
      </c>
      <c r="U303" s="82" t="s">
        <v>1555</v>
      </c>
      <c r="V303" s="31">
        <f>VLOOKUP(S303,'PAI 2025 GPS rempl2)'!$E$4:$P$504,12,0)</f>
        <v>25</v>
      </c>
      <c r="W303" s="148"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4" spans="1:23" x14ac:dyDescent="0.25">
      <c r="A304" s="81" t="s">
        <v>1061</v>
      </c>
      <c r="B304" s="81" t="str">
        <f>VLOOKUP(A304,'PAI 2025 GPS rempl2)'!$A$3:$E$505,4,0)</f>
        <v>Actividad sin participación</v>
      </c>
      <c r="C304" s="82" t="s">
        <v>1555</v>
      </c>
      <c r="D304" s="82" t="s">
        <v>1563</v>
      </c>
      <c r="E304" s="82" t="s">
        <v>715</v>
      </c>
      <c r="F304" s="82"/>
      <c r="G304" s="82" t="str">
        <f>VLOOKUP(A304,'PAI 2025 GPS rempl2)'!$E$4:$L$504,8,0)</f>
        <v>N/A</v>
      </c>
      <c r="H304" s="82" t="str">
        <f>VLOOKUP(A304,'PAI 2025 GPS rempl2)'!$A$4:$V$504,15,0)</f>
        <v>Publicar fecha del evento en calendario de la entidad (captura de pantalla de la publicación de la fecha del evento / único entregable)</v>
      </c>
      <c r="I304" s="82">
        <f>VLOOKUP(A304,'PAI 2025 GPS rempl2)'!$A$4:$V$504,17,0)</f>
        <v>1</v>
      </c>
      <c r="J304" s="82" t="str">
        <f>VLOOKUP(A304,'PAI 2025 GPS rempl2)'!$A$4:$V$504,18,0)</f>
        <v>Númerica</v>
      </c>
      <c r="K304" s="169">
        <f>VLOOKUP(A304,'PAI 2025 GPS rempl2)'!$A$4:$V$504,20,0)</f>
        <v>45811</v>
      </c>
      <c r="L304" s="169">
        <f>VLOOKUP(A304,'PAI 2025 GPS rempl2)'!$A$4:$V$504,21,0)</f>
        <v>45905</v>
      </c>
      <c r="M304" s="82" t="str">
        <f>VLOOKUP(A304,'PAI 2025 GPS rempl2)'!$A$4:$V$504,22,0)</f>
        <v>73-GRUPO DE TRABAJO DE COMUNICACION</v>
      </c>
      <c r="N304" s="82"/>
      <c r="O304" s="82"/>
      <c r="P304" s="82"/>
      <c r="Q304" s="82"/>
      <c r="S304" s="81" t="s">
        <v>1061</v>
      </c>
      <c r="T304" s="81" t="str">
        <f>VLOOKUP(A304,'PAI 2025 GPS rempl2)'!$A$3:$E$505,4,0)</f>
        <v>Actividad sin participación</v>
      </c>
      <c r="U304" s="82" t="s">
        <v>1555</v>
      </c>
      <c r="V304" s="31">
        <f>VLOOKUP(S304,'PAI 2025 GPS rempl2)'!$E$4:$P$504,12,0)</f>
        <v>0</v>
      </c>
      <c r="W304" s="146">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81" t="s">
        <v>1063</v>
      </c>
      <c r="B305" s="81" t="str">
        <f>VLOOKUP(A305,'PAI 2025 GPS rempl2)'!$A$3:$E$505,4,0)</f>
        <v>Actividad propia</v>
      </c>
      <c r="C305" s="82" t="s">
        <v>1555</v>
      </c>
      <c r="D305" s="82" t="s">
        <v>1563</v>
      </c>
      <c r="E305" s="82" t="s">
        <v>715</v>
      </c>
      <c r="F305" s="82"/>
      <c r="G305" s="82" t="str">
        <f>VLOOKUP(A305,'PAI 2025 GPS rempl2)'!$E$4:$L$504,8,0)</f>
        <v>N/A</v>
      </c>
      <c r="H305" s="82" t="str">
        <f>VLOOKUP(A305,'PAI 2025 GPS rempl2)'!$A$4:$V$504,15,0)</f>
        <v>Diligenciar check list del evento con la fecha definitiva igual a la publicada en el  calendario de eventos (documento de check list para la realización del evento / único entregable)</v>
      </c>
      <c r="I305" s="82">
        <f>VLOOKUP(A305,'PAI 2025 GPS rempl2)'!$A$4:$V$504,17,0)</f>
        <v>1</v>
      </c>
      <c r="J305" s="82" t="str">
        <f>VLOOKUP(A305,'PAI 2025 GPS rempl2)'!$A$4:$V$504,18,0)</f>
        <v>Númerica</v>
      </c>
      <c r="K305" s="169">
        <f>VLOOKUP(A305,'PAI 2025 GPS rempl2)'!$A$4:$V$504,20,0)</f>
        <v>45908</v>
      </c>
      <c r="L305" s="169">
        <f>VLOOKUP(A305,'PAI 2025 GPS rempl2)'!$A$4:$V$504,21,0)</f>
        <v>45947</v>
      </c>
      <c r="M305" s="82" t="str">
        <f>VLOOKUP(A305,'PAI 2025 GPS rempl2)'!$A$4:$V$504,22,0)</f>
        <v>4000-DESPACHO DEL SUPERINTENDENTE DELEGADO PARA ASUNTOS JURISDICCIONALES</v>
      </c>
      <c r="N305" s="82"/>
      <c r="O305" s="82"/>
      <c r="P305" s="82"/>
      <c r="Q305" s="82"/>
      <c r="S305" s="81" t="s">
        <v>1063</v>
      </c>
      <c r="T305" s="81" t="str">
        <f>VLOOKUP(A305,'PAI 2025 GPS rempl2)'!$A$3:$E$505,4,0)</f>
        <v>Actividad propia</v>
      </c>
      <c r="U305" s="82" t="s">
        <v>1555</v>
      </c>
      <c r="V305" s="31">
        <f>VLOOKUP(S305,'PAI 2025 GPS rempl2)'!$E$4:$P$504,12,0)</f>
        <v>25</v>
      </c>
      <c r="W305" s="148"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6" spans="1:23" x14ac:dyDescent="0.25">
      <c r="A306" s="81" t="s">
        <v>1065</v>
      </c>
      <c r="B306" s="81" t="str">
        <f>VLOOKUP(A306,'PAI 2025 GPS rempl2)'!$A$3:$E$505,4,0)</f>
        <v>Actividad propia</v>
      </c>
      <c r="C306" s="82" t="s">
        <v>1555</v>
      </c>
      <c r="D306" s="82" t="s">
        <v>1563</v>
      </c>
      <c r="E306" s="82" t="s">
        <v>715</v>
      </c>
      <c r="F306" s="82"/>
      <c r="G306" s="82" t="str">
        <f>VLOOKUP(A306,'PAI 2025 GPS rempl2)'!$E$4:$L$504,8,0)</f>
        <v>N/A</v>
      </c>
      <c r="H306" s="82" t="str">
        <f>VLOOKUP(A306,'PAI 2025 GPS rempl2)'!$A$4:$V$504,15,0)</f>
        <v>Elaborar y enviar agenda definitiva para ser publicada (correo electrónico con agenda definitiva / único entregable)</v>
      </c>
      <c r="I306" s="82">
        <f>VLOOKUP(A306,'PAI 2025 GPS rempl2)'!$A$4:$V$504,17,0)</f>
        <v>1</v>
      </c>
      <c r="J306" s="82" t="str">
        <f>VLOOKUP(A306,'PAI 2025 GPS rempl2)'!$A$4:$V$504,18,0)</f>
        <v>Númerica</v>
      </c>
      <c r="K306" s="169">
        <f>VLOOKUP(A306,'PAI 2025 GPS rempl2)'!$A$4:$V$504,20,0)</f>
        <v>45950</v>
      </c>
      <c r="L306" s="169">
        <f>VLOOKUP(A306,'PAI 2025 GPS rempl2)'!$A$4:$V$504,21,0)</f>
        <v>45968</v>
      </c>
      <c r="M306" s="82" t="str">
        <f>VLOOKUP(A306,'PAI 2025 GPS rempl2)'!$A$4:$V$504,22,0)</f>
        <v>4000-DESPACHO DEL SUPERINTENDENTE DELEGADO PARA ASUNTOS JURISDICCIONALES</v>
      </c>
      <c r="N306" s="82"/>
      <c r="O306" s="82"/>
      <c r="P306" s="82"/>
      <c r="Q306" s="82"/>
      <c r="S306" s="81" t="s">
        <v>1065</v>
      </c>
      <c r="T306" s="81" t="str">
        <f>VLOOKUP(A306,'PAI 2025 GPS rempl2)'!$A$3:$E$505,4,0)</f>
        <v>Actividad propia</v>
      </c>
      <c r="U306" s="82" t="s">
        <v>1555</v>
      </c>
      <c r="V306" s="31">
        <f>VLOOKUP(S306,'PAI 2025 GPS rempl2)'!$E$4:$P$504,12,0)</f>
        <v>25</v>
      </c>
      <c r="W306" s="148"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7" spans="1:23" x14ac:dyDescent="0.25">
      <c r="A307" s="81" t="s">
        <v>1067</v>
      </c>
      <c r="B307" s="81" t="str">
        <f>VLOOKUP(A307,'PAI 2025 GPS rempl2)'!$A$3:$E$505,4,0)</f>
        <v>Actividad sin participación</v>
      </c>
      <c r="C307" s="82" t="s">
        <v>1555</v>
      </c>
      <c r="D307" s="82" t="s">
        <v>1563</v>
      </c>
      <c r="E307" s="82" t="s">
        <v>715</v>
      </c>
      <c r="F307" s="82"/>
      <c r="G307" s="82" t="str">
        <f>VLOOKUP(A307,'PAI 2025 GPS rempl2)'!$E$4:$L$504,8,0)</f>
        <v>N/A</v>
      </c>
      <c r="H307" s="82" t="str">
        <f>VLOOKUP(A307,'PAI 2025 GPS rempl2)'!$A$4:$V$504,15,0)</f>
        <v>Publicar Agenda definitiva (Captura de pantalla de la publicación/ único entregable)</v>
      </c>
      <c r="I307" s="82">
        <f>VLOOKUP(A307,'PAI 2025 GPS rempl2)'!$A$4:$V$504,17,0)</f>
        <v>1</v>
      </c>
      <c r="J307" s="82" t="str">
        <f>VLOOKUP(A307,'PAI 2025 GPS rempl2)'!$A$4:$V$504,18,0)</f>
        <v>Númerica</v>
      </c>
      <c r="K307" s="169">
        <f>VLOOKUP(A307,'PAI 2025 GPS rempl2)'!$A$4:$V$504,20,0)</f>
        <v>45971</v>
      </c>
      <c r="L307" s="169">
        <f>VLOOKUP(A307,'PAI 2025 GPS rempl2)'!$A$4:$V$504,21,0)</f>
        <v>45975</v>
      </c>
      <c r="M307" s="82" t="str">
        <f>VLOOKUP(A307,'PAI 2025 GPS rempl2)'!$A$4:$V$504,22,0)</f>
        <v>20-OFICINA DE TECNOLOGÍA E INFORMÁTICA</v>
      </c>
      <c r="N307" s="82"/>
      <c r="O307" s="82"/>
      <c r="P307" s="82"/>
      <c r="Q307" s="82"/>
      <c r="S307" s="81" t="s">
        <v>1067</v>
      </c>
      <c r="T307" s="81" t="str">
        <f>VLOOKUP(A307,'PAI 2025 GPS rempl2)'!$A$3:$E$505,4,0)</f>
        <v>Actividad sin participación</v>
      </c>
      <c r="U307" s="82" t="s">
        <v>1555</v>
      </c>
      <c r="V307" s="31">
        <f>VLOOKUP(S307,'PAI 2025 GPS rempl2)'!$E$4:$P$504,12,0)</f>
        <v>0</v>
      </c>
      <c r="W307" s="31">
        <f>+V307</f>
        <v>0</v>
      </c>
    </row>
    <row r="308" spans="1:23" x14ac:dyDescent="0.25">
      <c r="A308" s="81" t="s">
        <v>1069</v>
      </c>
      <c r="B308" s="81" t="str">
        <f>VLOOKUP(A308,'PAI 2025 GPS rempl2)'!$A$3:$E$505,4,0)</f>
        <v>Actividad propia</v>
      </c>
      <c r="C308" s="82" t="s">
        <v>1555</v>
      </c>
      <c r="D308" s="82" t="s">
        <v>1563</v>
      </c>
      <c r="E308" s="82" t="s">
        <v>715</v>
      </c>
      <c r="F308" s="82"/>
      <c r="G308" s="82" t="str">
        <f>VLOOKUP(A308,'PAI 2025 GPS rempl2)'!$E$4:$L$504,8,0)</f>
        <v>N/A</v>
      </c>
      <c r="H308" s="82" t="str">
        <f>VLOOKUP(A308,'PAI 2025 GPS rempl2)'!$A$4:$V$504,15,0)</f>
        <v>Realizar el evento (fotografías del evento realizado / único entregable)</v>
      </c>
      <c r="I308" s="82">
        <f>VLOOKUP(A308,'PAI 2025 GPS rempl2)'!$A$4:$V$504,17,0)</f>
        <v>1</v>
      </c>
      <c r="J308" s="82" t="str">
        <f>VLOOKUP(A308,'PAI 2025 GPS rempl2)'!$A$4:$V$504,18,0)</f>
        <v>Númerica</v>
      </c>
      <c r="K308" s="169">
        <f>VLOOKUP(A308,'PAI 2025 GPS rempl2)'!$A$4:$V$504,20,0)</f>
        <v>45979</v>
      </c>
      <c r="L308" s="169">
        <f>VLOOKUP(A308,'PAI 2025 GPS rempl2)'!$A$4:$V$504,21,0)</f>
        <v>45996</v>
      </c>
      <c r="M308" s="82" t="str">
        <f>VLOOKUP(A308,'PAI 2025 GPS rempl2)'!$A$4:$V$504,22,0)</f>
        <v>4000-DESPACHO DEL SUPERINTENDENTE DELEGADO PARA ASUNTOS JURISDICCIONALES;
73-GRUPO DE TRABAJO DE COMUNICACION</v>
      </c>
      <c r="N308" s="82"/>
      <c r="O308" s="82"/>
      <c r="P308" s="82"/>
      <c r="Q308" s="82"/>
      <c r="S308" s="81" t="s">
        <v>1069</v>
      </c>
      <c r="T308" s="81" t="str">
        <f>VLOOKUP(A308,'PAI 2025 GPS rempl2)'!$A$3:$E$505,4,0)</f>
        <v>Actividad propia</v>
      </c>
      <c r="U308" s="82" t="s">
        <v>1555</v>
      </c>
      <c r="V308" s="31">
        <f>VLOOKUP(S308,'PAI 2025 GPS rempl2)'!$E$4:$P$504,12,0)</f>
        <v>25</v>
      </c>
      <c r="W308" s="148"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9" spans="1:23" x14ac:dyDescent="0.25">
      <c r="A309" s="81" t="s">
        <v>1079</v>
      </c>
      <c r="B309" s="81" t="str">
        <f>VLOOKUP(A309,'PAI 2025 GPS rempl2)'!$A$3:$E$505,4,0)</f>
        <v>Producto</v>
      </c>
      <c r="C309" s="82" t="s">
        <v>1555</v>
      </c>
      <c r="D309" s="82" t="s">
        <v>1559</v>
      </c>
      <c r="E309" s="82" t="s">
        <v>632</v>
      </c>
      <c r="F309" s="82" t="s">
        <v>12</v>
      </c>
      <c r="G309" s="82" t="str">
        <f>VLOOKUP(A309,'PAI 2025 GPS rempl2)'!$E$4:$L$504,8,0)</f>
        <v>C-3503-0200-0011-40401c</v>
      </c>
      <c r="H309" s="82"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2">
        <f>VLOOKUP(A309,'PAI 2025 GPS rempl2)'!$A$4:$V$504,17,0)</f>
        <v>1</v>
      </c>
      <c r="J309" s="82" t="str">
        <f>VLOOKUP(A309,'PAI 2025 GPS rempl2)'!$A$4:$V$504,18,0)</f>
        <v>Númerica</v>
      </c>
      <c r="K309" s="169">
        <f>VLOOKUP(A309,'PAI 2025 GPS rempl2)'!$A$4:$V$504,20,0)</f>
        <v>45691</v>
      </c>
      <c r="L309" s="169">
        <f>VLOOKUP(A309,'PAI 2025 GPS rempl2)'!$A$4:$V$504,21,0)</f>
        <v>46003</v>
      </c>
      <c r="M309" s="82" t="str">
        <f>VLOOKUP(A309,'PAI 2025 GPS rempl2)'!$A$4:$V$504,22,0)</f>
        <v>4000-DESPACHO DEL SUPERINTENDENTE DELEGADO PARA ASUNTOS JURISDICCIONALES</v>
      </c>
      <c r="N309" s="82" t="s">
        <v>1427</v>
      </c>
      <c r="O309" s="82" t="s">
        <v>1428</v>
      </c>
      <c r="P309" s="82">
        <v>0</v>
      </c>
      <c r="Q309" s="82" t="s">
        <v>1525</v>
      </c>
      <c r="S309" s="81" t="s">
        <v>1079</v>
      </c>
      <c r="T309" s="81" t="str">
        <f>VLOOKUP(A309,'PAI 2025 GPS rempl2)'!$A$3:$E$505,4,0)</f>
        <v>Producto</v>
      </c>
      <c r="U309" s="82" t="s">
        <v>1555</v>
      </c>
      <c r="V309" s="31">
        <f>VLOOKUP(S309,'PAI 2025 GPS rempl2)'!$E$4:$P$504,12,0)</f>
        <v>5</v>
      </c>
      <c r="W309" s="146">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81" t="s">
        <v>1081</v>
      </c>
      <c r="B310" s="81" t="str">
        <f>VLOOKUP(A310,'PAI 2025 GPS rempl2)'!$A$3:$E$505,4,0)</f>
        <v>Actividad propia</v>
      </c>
      <c r="C310" s="82" t="s">
        <v>1555</v>
      </c>
      <c r="D310" s="82" t="s">
        <v>1559</v>
      </c>
      <c r="E310" s="82" t="s">
        <v>632</v>
      </c>
      <c r="F310" s="82"/>
      <c r="G310" s="82" t="str">
        <f>VLOOKUP(A310,'PAI 2025 GPS rempl2)'!$E$4:$L$504,8,0)</f>
        <v>N/A</v>
      </c>
      <c r="H310" s="82"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2">
        <f>VLOOKUP(A310,'PAI 2025 GPS rempl2)'!$A$4:$V$504,17,0)</f>
        <v>1</v>
      </c>
      <c r="J310" s="82" t="str">
        <f>VLOOKUP(A310,'PAI 2025 GPS rempl2)'!$A$4:$V$504,18,0)</f>
        <v>Númerica</v>
      </c>
      <c r="K310" s="169">
        <f>VLOOKUP(A310,'PAI 2025 GPS rempl2)'!$A$4:$V$504,20,0)</f>
        <v>45691</v>
      </c>
      <c r="L310" s="169">
        <f>VLOOKUP(A310,'PAI 2025 GPS rempl2)'!$A$4:$V$504,21,0)</f>
        <v>46003</v>
      </c>
      <c r="M310" s="82" t="str">
        <f>VLOOKUP(A310,'PAI 2025 GPS rempl2)'!$A$4:$V$504,22,0)</f>
        <v>4000-DESPACHO DEL SUPERINTENDENTE DELEGADO PARA ASUNTOS JURISDICCIONALES</v>
      </c>
      <c r="N310" s="82"/>
      <c r="O310" s="82"/>
      <c r="P310" s="82"/>
      <c r="Q310" s="82"/>
      <c r="S310" s="81" t="s">
        <v>1081</v>
      </c>
      <c r="T310" s="81" t="str">
        <f>VLOOKUP(A310,'PAI 2025 GPS rempl2)'!$A$3:$E$505,4,0)</f>
        <v>Actividad propia</v>
      </c>
      <c r="U310" s="82" t="s">
        <v>1555</v>
      </c>
      <c r="V310" s="31">
        <f>VLOOKUP(S310,'PAI 2025 GPS rempl2)'!$E$4:$P$504,12,0)</f>
        <v>100</v>
      </c>
      <c r="W310" s="148"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1" spans="1:23" x14ac:dyDescent="0.25">
      <c r="A311" s="81" t="s">
        <v>1083</v>
      </c>
      <c r="B311" s="81" t="str">
        <f>VLOOKUP(A311,'PAI 2025 GPS rempl2)'!$A$3:$E$505,4,0)</f>
        <v>Producto</v>
      </c>
      <c r="C311" s="82" t="s">
        <v>1570</v>
      </c>
      <c r="D311" s="82" t="s">
        <v>1569</v>
      </c>
      <c r="E311" s="82" t="s">
        <v>517</v>
      </c>
      <c r="F311" s="82" t="s">
        <v>9</v>
      </c>
      <c r="G311" s="82" t="str">
        <f>VLOOKUP(A311,'PAI 2025 GPS rempl2)'!$E$4:$L$504,8,0)</f>
        <v>FUNCIONAMIENTO</v>
      </c>
      <c r="H311" s="82" t="str">
        <f>VLOOKUP(A311,'PAI 2025 GPS rempl2)'!$A$4:$V$504,15,0)</f>
        <v>Sistema de alertas para monitorear el comportamiento de los trámites misionales priorizados, elaborado y presentado (Correo electronico con el envío del reporte al equipo directivo)</v>
      </c>
      <c r="I311" s="82">
        <f>VLOOKUP(A311,'PAI 2025 GPS rempl2)'!$A$4:$V$504,17,0)</f>
        <v>1</v>
      </c>
      <c r="J311" s="82" t="str">
        <f>VLOOKUP(A311,'PAI 2025 GPS rempl2)'!$A$4:$V$504,18,0)</f>
        <v>Númerica</v>
      </c>
      <c r="K311" s="169">
        <f>VLOOKUP(A311,'PAI 2025 GPS rempl2)'!$A$4:$V$504,20,0)</f>
        <v>45730</v>
      </c>
      <c r="L311" s="169">
        <f>VLOOKUP(A311,'PAI 2025 GPS rempl2)'!$A$4:$V$504,21,0)</f>
        <v>46006</v>
      </c>
      <c r="M311" s="82" t="str">
        <f>VLOOKUP(A311,'PAI 2025 GPS rempl2)'!$A$4:$V$504,22,0)</f>
        <v>30-OFICINA ASESORA DE PLANEACIÓN</v>
      </c>
      <c r="N311" s="82" t="s">
        <v>1433</v>
      </c>
      <c r="O311" s="82" t="s">
        <v>1471</v>
      </c>
      <c r="P311" s="82">
        <v>0</v>
      </c>
      <c r="Q311" s="82" t="s">
        <v>1525</v>
      </c>
      <c r="S311" s="81" t="s">
        <v>1083</v>
      </c>
      <c r="T311" s="81" t="str">
        <f>VLOOKUP(A311,'PAI 2025 GPS rempl2)'!$A$3:$E$505,4,0)</f>
        <v>Producto</v>
      </c>
      <c r="U311" s="82" t="s">
        <v>1570</v>
      </c>
      <c r="V311" s="31">
        <f>VLOOKUP(S311,'PAI 2025 GPS rempl2)'!$E$4:$P$504,12,0)</f>
        <v>20</v>
      </c>
      <c r="W311" s="31">
        <v>100</v>
      </c>
    </row>
    <row r="312" spans="1:23" x14ac:dyDescent="0.25">
      <c r="A312" s="81" t="s">
        <v>1085</v>
      </c>
      <c r="B312" s="81" t="str">
        <f>VLOOKUP(A312,'PAI 2025 GPS rempl2)'!$A$3:$E$505,4,0)</f>
        <v>Actividad propia</v>
      </c>
      <c r="C312" s="82" t="s">
        <v>1570</v>
      </c>
      <c r="D312" s="82" t="s">
        <v>1569</v>
      </c>
      <c r="E312" s="82" t="s">
        <v>517</v>
      </c>
      <c r="F312" s="82"/>
      <c r="G312" s="82" t="str">
        <f>VLOOKUP(A312,'PAI 2025 GPS rempl2)'!$E$4:$L$504,8,0)</f>
        <v>N/A</v>
      </c>
      <c r="H312" s="82" t="str">
        <f>VLOOKUP(A312,'PAI 2025 GPS rempl2)'!$A$4:$V$504,15,0)</f>
        <v>Priorizar los trámites por Delegatura objeto de monitoreo (Documento con los tramites priorizados por Delegatura objeto de monitoreo)</v>
      </c>
      <c r="I312" s="82">
        <f>VLOOKUP(A312,'PAI 2025 GPS rempl2)'!$A$4:$V$504,17,0)</f>
        <v>1</v>
      </c>
      <c r="J312" s="82" t="str">
        <f>VLOOKUP(A312,'PAI 2025 GPS rempl2)'!$A$4:$V$504,18,0)</f>
        <v>Númerica</v>
      </c>
      <c r="K312" s="169">
        <f>VLOOKUP(A312,'PAI 2025 GPS rempl2)'!$A$4:$V$504,20,0)</f>
        <v>45730</v>
      </c>
      <c r="L312" s="169">
        <f>VLOOKUP(A312,'PAI 2025 GPS rempl2)'!$A$4:$V$504,21,0)</f>
        <v>45762</v>
      </c>
      <c r="M312" s="82" t="str">
        <f>VLOOKUP(A312,'PAI 2025 GPS rempl2)'!$A$4:$V$504,22,0)</f>
        <v>30-OFICINA ASESORA DE PLANEACIÓN</v>
      </c>
      <c r="N312" s="82"/>
      <c r="O312" s="82"/>
      <c r="P312" s="82"/>
      <c r="Q312" s="82"/>
      <c r="S312" s="81" t="s">
        <v>1085</v>
      </c>
      <c r="T312" s="81" t="str">
        <f>VLOOKUP(A312,'PAI 2025 GPS rempl2)'!$A$3:$E$505,4,0)</f>
        <v>Actividad propia</v>
      </c>
      <c r="U312" s="82" t="s">
        <v>1570</v>
      </c>
      <c r="V312" s="31">
        <f>VLOOKUP(S312,'PAI 2025 GPS rempl2)'!$E$4:$P$504,12,0)</f>
        <v>20</v>
      </c>
      <c r="W312" s="31">
        <f>+V312</f>
        <v>20</v>
      </c>
    </row>
    <row r="313" spans="1:23" x14ac:dyDescent="0.25">
      <c r="A313" s="81" t="s">
        <v>1087</v>
      </c>
      <c r="B313" s="81" t="str">
        <f>VLOOKUP(A313,'PAI 2025 GPS rempl2)'!$A$3:$E$505,4,0)</f>
        <v>Actividad propia</v>
      </c>
      <c r="C313" s="82" t="s">
        <v>1570</v>
      </c>
      <c r="D313" s="82" t="s">
        <v>1569</v>
      </c>
      <c r="E313" s="82" t="s">
        <v>517</v>
      </c>
      <c r="F313" s="82"/>
      <c r="G313" s="82" t="str">
        <f>VLOOKUP(A313,'PAI 2025 GPS rempl2)'!$E$4:$L$504,8,0)</f>
        <v>N/A</v>
      </c>
      <c r="H313" s="82" t="str">
        <f>VLOOKUP(A313,'PAI 2025 GPS rempl2)'!$A$4:$V$504,15,0)</f>
        <v>Definir los parámetros que determinarán las alertas (Documento con la definición de los parámetros )</v>
      </c>
      <c r="I313" s="82">
        <f>VLOOKUP(A313,'PAI 2025 GPS rempl2)'!$A$4:$V$504,17,0)</f>
        <v>1</v>
      </c>
      <c r="J313" s="82" t="str">
        <f>VLOOKUP(A313,'PAI 2025 GPS rempl2)'!$A$4:$V$504,18,0)</f>
        <v>Númerica</v>
      </c>
      <c r="K313" s="169">
        <f>VLOOKUP(A313,'PAI 2025 GPS rempl2)'!$A$4:$V$504,20,0)</f>
        <v>45765</v>
      </c>
      <c r="L313" s="169">
        <f>VLOOKUP(A313,'PAI 2025 GPS rempl2)'!$A$4:$V$504,21,0)</f>
        <v>45779</v>
      </c>
      <c r="M313" s="82" t="str">
        <f>VLOOKUP(A313,'PAI 2025 GPS rempl2)'!$A$4:$V$504,22,0)</f>
        <v>30-OFICINA ASESORA DE PLANEACIÓN</v>
      </c>
      <c r="N313" s="82"/>
      <c r="O313" s="82"/>
      <c r="P313" s="82"/>
      <c r="Q313" s="82"/>
      <c r="S313" s="81" t="s">
        <v>1087</v>
      </c>
      <c r="T313" s="81" t="str">
        <f>VLOOKUP(A313,'PAI 2025 GPS rempl2)'!$A$3:$E$505,4,0)</f>
        <v>Actividad propia</v>
      </c>
      <c r="U313" s="82" t="s">
        <v>1570</v>
      </c>
      <c r="V313" s="31">
        <f>VLOOKUP(S313,'PAI 2025 GPS rempl2)'!$E$4:$P$504,12,0)</f>
        <v>20</v>
      </c>
      <c r="W313" s="31">
        <f>+V313</f>
        <v>20</v>
      </c>
    </row>
    <row r="314" spans="1:23" x14ac:dyDescent="0.25">
      <c r="A314" s="81" t="s">
        <v>1089</v>
      </c>
      <c r="B314" s="81" t="str">
        <f>VLOOKUP(A314,'PAI 2025 GPS rempl2)'!$A$3:$E$505,4,0)</f>
        <v>Actividad propia</v>
      </c>
      <c r="C314" s="82" t="s">
        <v>1570</v>
      </c>
      <c r="D314" s="82" t="s">
        <v>1569</v>
      </c>
      <c r="E314" s="82" t="s">
        <v>517</v>
      </c>
      <c r="F314" s="82"/>
      <c r="G314" s="82" t="str">
        <f>VLOOKUP(A314,'PAI 2025 GPS rempl2)'!$E$4:$L$504,8,0)</f>
        <v>N/A</v>
      </c>
      <c r="H314" s="82" t="str">
        <f>VLOOKUP(A314,'PAI 2025 GPS rempl2)'!$A$4:$V$504,15,0)</f>
        <v>Definir y validar con las Delegaturas el diseño del reporte de alertas (Diseño del reporte de alertas definido y validado por las Delegaturas)</v>
      </c>
      <c r="I314" s="82">
        <f>VLOOKUP(A314,'PAI 2025 GPS rempl2)'!$A$4:$V$504,17,0)</f>
        <v>1</v>
      </c>
      <c r="J314" s="82" t="str">
        <f>VLOOKUP(A314,'PAI 2025 GPS rempl2)'!$A$4:$V$504,18,0)</f>
        <v>Númerica</v>
      </c>
      <c r="K314" s="169">
        <f>VLOOKUP(A314,'PAI 2025 GPS rempl2)'!$A$4:$V$504,20,0)</f>
        <v>45782</v>
      </c>
      <c r="L314" s="169">
        <f>VLOOKUP(A314,'PAI 2025 GPS rempl2)'!$A$4:$V$504,21,0)</f>
        <v>45912</v>
      </c>
      <c r="M314" s="82" t="str">
        <f>VLOOKUP(A314,'PAI 2025 GPS rempl2)'!$A$4:$V$504,22,0)</f>
        <v>30-OFICINA ASESORA DE PLANEACIÓN</v>
      </c>
      <c r="N314" s="82"/>
      <c r="O314" s="82"/>
      <c r="P314" s="82"/>
      <c r="Q314" s="82"/>
      <c r="S314" s="81" t="s">
        <v>1089</v>
      </c>
      <c r="T314" s="81" t="str">
        <f>VLOOKUP(A314,'PAI 2025 GPS rempl2)'!$A$3:$E$505,4,0)</f>
        <v>Actividad propia</v>
      </c>
      <c r="U314" s="82" t="s">
        <v>1570</v>
      </c>
      <c r="V314" s="31">
        <f>VLOOKUP(S314,'PAI 2025 GPS rempl2)'!$E$4:$P$504,12,0)</f>
        <v>20</v>
      </c>
      <c r="W314" s="31">
        <f>+V314</f>
        <v>20</v>
      </c>
    </row>
    <row r="315" spans="1:23" x14ac:dyDescent="0.25">
      <c r="A315" s="81" t="s">
        <v>1091</v>
      </c>
      <c r="B315" s="81" t="str">
        <f>VLOOKUP(A315,'PAI 2025 GPS rempl2)'!$A$3:$E$505,4,0)</f>
        <v>Actividad propia</v>
      </c>
      <c r="C315" s="82" t="s">
        <v>1570</v>
      </c>
      <c r="D315" s="82" t="s">
        <v>1569</v>
      </c>
      <c r="E315" s="82" t="s">
        <v>517</v>
      </c>
      <c r="F315" s="82"/>
      <c r="G315" s="82" t="str">
        <f>VLOOKUP(A315,'PAI 2025 GPS rempl2)'!$E$4:$L$504,8,0)</f>
        <v>N/A</v>
      </c>
      <c r="H315" s="82" t="str">
        <f>VLOOKUP(A315,'PAI 2025 GPS rempl2)'!$A$4:$V$504,15,0)</f>
        <v>Elaborar y presentar reportes al equipo directivo.  (Correos electronicos con el envío del reporte al equipo directivo)</v>
      </c>
      <c r="I315" s="82">
        <f>VLOOKUP(A315,'PAI 2025 GPS rempl2)'!$A$4:$V$504,17,0)</f>
        <v>2</v>
      </c>
      <c r="J315" s="82" t="str">
        <f>VLOOKUP(A315,'PAI 2025 GPS rempl2)'!$A$4:$V$504,18,0)</f>
        <v>Númerica</v>
      </c>
      <c r="K315" s="169">
        <f>VLOOKUP(A315,'PAI 2025 GPS rempl2)'!$A$4:$V$504,20,0)</f>
        <v>45915</v>
      </c>
      <c r="L315" s="169">
        <f>VLOOKUP(A315,'PAI 2025 GPS rempl2)'!$A$4:$V$504,21,0)</f>
        <v>46006</v>
      </c>
      <c r="M315" s="82" t="str">
        <f>VLOOKUP(A315,'PAI 2025 GPS rempl2)'!$A$4:$V$504,22,0)</f>
        <v>30-OFICINA ASESORA DE PLANEACIÓN</v>
      </c>
      <c r="N315" s="82"/>
      <c r="O315" s="82"/>
      <c r="P315" s="82"/>
      <c r="Q315" s="82"/>
      <c r="S315" s="81" t="s">
        <v>1091</v>
      </c>
      <c r="T315" s="81" t="str">
        <f>VLOOKUP(A315,'PAI 2025 GPS rempl2)'!$A$3:$E$505,4,0)</f>
        <v>Actividad propia</v>
      </c>
      <c r="U315" s="82" t="s">
        <v>1570</v>
      </c>
      <c r="V315" s="31">
        <f>VLOOKUP(S315,'PAI 2025 GPS rempl2)'!$E$4:$P$504,12,0)</f>
        <v>40</v>
      </c>
      <c r="W315" s="31">
        <f>+V315</f>
        <v>40</v>
      </c>
    </row>
    <row r="316" spans="1:23" x14ac:dyDescent="0.25">
      <c r="A316" s="81" t="s">
        <v>1093</v>
      </c>
      <c r="B316" s="81" t="str">
        <f>VLOOKUP(A316,'PAI 2025 GPS rempl2)'!$A$3:$E$505,4,0)</f>
        <v>Producto</v>
      </c>
      <c r="C316" s="82" t="s">
        <v>1555</v>
      </c>
      <c r="D316" s="82" t="s">
        <v>1557</v>
      </c>
      <c r="E316" s="82" t="s">
        <v>592</v>
      </c>
      <c r="F316" s="82" t="s">
        <v>61</v>
      </c>
      <c r="G316" s="82" t="str">
        <f>VLOOKUP(A316,'PAI 2025 GPS rempl2)'!$E$4:$L$504,8,0)</f>
        <v>C-3503-0200-0016-40401c</v>
      </c>
      <c r="H316" s="82" t="str">
        <f>VLOOKUP(A316,'PAI 2025 GPS rempl2)'!$A$4:$V$504,15,0)</f>
        <v>Proyectos estratégicos transversales estructurados y ejecutados (Informe de resultados)</v>
      </c>
      <c r="I316" s="82">
        <f>VLOOKUP(A316,'PAI 2025 GPS rempl2)'!$A$4:$V$504,17,0)</f>
        <v>100</v>
      </c>
      <c r="J316" s="82" t="str">
        <f>VLOOKUP(A316,'PAI 2025 GPS rempl2)'!$A$4:$V$504,18,0)</f>
        <v>Porcentual</v>
      </c>
      <c r="K316" s="169">
        <f>VLOOKUP(A316,'PAI 2025 GPS rempl2)'!$A$4:$V$504,20,0)</f>
        <v>45712</v>
      </c>
      <c r="L316" s="169">
        <f>VLOOKUP(A316,'PAI 2025 GPS rempl2)'!$A$4:$V$504,21,0)</f>
        <v>46010</v>
      </c>
      <c r="M316" s="82" t="str">
        <f>VLOOKUP(A316,'PAI 2025 GPS rempl2)'!$A$4:$V$504,22,0)</f>
        <v>30-OFICINA ASESORA DE PLANEACIÓN</v>
      </c>
      <c r="N316" s="82" t="s">
        <v>1769</v>
      </c>
      <c r="O316" s="82" t="s">
        <v>1426</v>
      </c>
      <c r="P316" s="82">
        <v>0</v>
      </c>
      <c r="Q316" s="82" t="s">
        <v>1525</v>
      </c>
      <c r="S316" s="81" t="s">
        <v>1093</v>
      </c>
      <c r="T316" s="81" t="str">
        <f>VLOOKUP(A316,'PAI 2025 GPS rempl2)'!$A$3:$E$505,4,0)</f>
        <v>Producto</v>
      </c>
      <c r="U316" s="82" t="s">
        <v>1555</v>
      </c>
      <c r="V316" s="31">
        <f>VLOOKUP(S316,'PAI 2025 GPS rempl2)'!$E$4:$P$504,12,0)</f>
        <v>20</v>
      </c>
      <c r="W316" s="146">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81" t="s">
        <v>1095</v>
      </c>
      <c r="B317" s="81" t="str">
        <f>VLOOKUP(A317,'PAI 2025 GPS rempl2)'!$A$3:$E$505,4,0)</f>
        <v>Actividad propia</v>
      </c>
      <c r="C317" s="82" t="s">
        <v>1555</v>
      </c>
      <c r="D317" s="82" t="s">
        <v>1557</v>
      </c>
      <c r="E317" s="82" t="s">
        <v>592</v>
      </c>
      <c r="F317" s="82"/>
      <c r="G317" s="82" t="str">
        <f>VLOOKUP(A317,'PAI 2025 GPS rempl2)'!$E$4:$L$504,8,0)</f>
        <v>N/A</v>
      </c>
      <c r="H317" s="82" t="str">
        <f>VLOOKUP(A317,'PAI 2025 GPS rempl2)'!$A$4:$V$504,15,0)</f>
        <v>Identificar y someter a aprobación del Despacho, la definición de 2 proyectos estratégicos de impacto transversal  a ser ejecutados (proyectos estratégicos de impacto transversal identificados y aprobados)</v>
      </c>
      <c r="I317" s="82">
        <f>VLOOKUP(A317,'PAI 2025 GPS rempl2)'!$A$4:$V$504,17,0)</f>
        <v>2</v>
      </c>
      <c r="J317" s="82" t="str">
        <f>VLOOKUP(A317,'PAI 2025 GPS rempl2)'!$A$4:$V$504,18,0)</f>
        <v>Númerica</v>
      </c>
      <c r="K317" s="169">
        <f>VLOOKUP(A317,'PAI 2025 GPS rempl2)'!$A$4:$V$504,20,0)</f>
        <v>45712</v>
      </c>
      <c r="L317" s="169">
        <f>VLOOKUP(A317,'PAI 2025 GPS rempl2)'!$A$4:$V$504,21,0)</f>
        <v>45723</v>
      </c>
      <c r="M317" s="82" t="str">
        <f>VLOOKUP(A317,'PAI 2025 GPS rempl2)'!$A$4:$V$504,22,0)</f>
        <v>30-OFICINA ASESORA DE PLANEACIÓN</v>
      </c>
      <c r="N317" s="82"/>
      <c r="O317" s="82"/>
      <c r="P317" s="82"/>
      <c r="Q317" s="82"/>
      <c r="S317" s="81" t="s">
        <v>1095</v>
      </c>
      <c r="T317" s="81" t="str">
        <f>VLOOKUP(A317,'PAI 2025 GPS rempl2)'!$A$3:$E$505,4,0)</f>
        <v>Actividad propia</v>
      </c>
      <c r="U317" s="82" t="s">
        <v>1555</v>
      </c>
      <c r="V317" s="31">
        <f>VLOOKUP(S317,'PAI 2025 GPS rempl2)'!$E$4:$P$504,12,0)</f>
        <v>15</v>
      </c>
      <c r="W317" s="148"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8" spans="1:23" x14ac:dyDescent="0.25">
      <c r="A318" s="81" t="s">
        <v>1097</v>
      </c>
      <c r="B318" s="81" t="str">
        <f>VLOOKUP(A318,'PAI 2025 GPS rempl2)'!$A$3:$E$505,4,0)</f>
        <v>Actividad propia</v>
      </c>
      <c r="C318" s="82" t="s">
        <v>1555</v>
      </c>
      <c r="D318" s="82" t="s">
        <v>1557</v>
      </c>
      <c r="E318" s="82" t="s">
        <v>592</v>
      </c>
      <c r="F318" s="82"/>
      <c r="G318" s="82" t="str">
        <f>VLOOKUP(A318,'PAI 2025 GPS rempl2)'!$E$4:$L$504,8,0)</f>
        <v>N/A</v>
      </c>
      <c r="H318" s="82" t="str">
        <f>VLOOKUP(A318,'PAI 2025 GPS rempl2)'!$A$4:$V$504,15,0)</f>
        <v>Diseñar y concertar el plan de trabajo (actividades hito y responsable) (Plan de trabajo Diseñado y concertado con las áreas involucradas)</v>
      </c>
      <c r="I318" s="82">
        <f>VLOOKUP(A318,'PAI 2025 GPS rempl2)'!$A$4:$V$504,17,0)</f>
        <v>1</v>
      </c>
      <c r="J318" s="82" t="str">
        <f>VLOOKUP(A318,'PAI 2025 GPS rempl2)'!$A$4:$V$504,18,0)</f>
        <v>Númerica</v>
      </c>
      <c r="K318" s="169">
        <f>VLOOKUP(A318,'PAI 2025 GPS rempl2)'!$A$4:$V$504,20,0)</f>
        <v>45726</v>
      </c>
      <c r="L318" s="169">
        <f>VLOOKUP(A318,'PAI 2025 GPS rempl2)'!$A$4:$V$504,21,0)</f>
        <v>45777</v>
      </c>
      <c r="M318" s="82" t="str">
        <f>VLOOKUP(A318,'PAI 2025 GPS rempl2)'!$A$4:$V$504,22,0)</f>
        <v>30-OFICINA ASESORA DE PLANEACIÓN</v>
      </c>
      <c r="N318" s="82"/>
      <c r="O318" s="82"/>
      <c r="P318" s="82"/>
      <c r="Q318" s="82"/>
      <c r="S318" s="81" t="s">
        <v>1097</v>
      </c>
      <c r="T318" s="81" t="str">
        <f>VLOOKUP(A318,'PAI 2025 GPS rempl2)'!$A$3:$E$505,4,0)</f>
        <v>Actividad propia</v>
      </c>
      <c r="U318" s="82" t="s">
        <v>1555</v>
      </c>
      <c r="V318" s="31">
        <f>VLOOKUP(S318,'PAI 2025 GPS rempl2)'!$E$4:$P$504,12,0)</f>
        <v>30</v>
      </c>
      <c r="W318" s="148"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9" spans="1:23" x14ac:dyDescent="0.25">
      <c r="A319" s="81" t="s">
        <v>1099</v>
      </c>
      <c r="B319" s="81" t="str">
        <f>VLOOKUP(A319,'PAI 2025 GPS rempl2)'!$A$3:$E$505,4,0)</f>
        <v>Actividad propia</v>
      </c>
      <c r="C319" s="82" t="s">
        <v>1555</v>
      </c>
      <c r="D319" s="82" t="s">
        <v>1557</v>
      </c>
      <c r="E319" s="82" t="s">
        <v>592</v>
      </c>
      <c r="F319" s="82"/>
      <c r="G319" s="82" t="str">
        <f>VLOOKUP(A319,'PAI 2025 GPS rempl2)'!$E$4:$L$504,8,0)</f>
        <v>N/A</v>
      </c>
      <c r="H319" s="82" t="str">
        <f>VLOOKUP(A319,'PAI 2025 GPS rempl2)'!$A$4:$V$504,15,0)</f>
        <v>Ejecutar el plan de trabajo (Seguimiento al plan de trabajo y evidencias de su cumplimiento)</v>
      </c>
      <c r="I319" s="82">
        <f>VLOOKUP(A319,'PAI 2025 GPS rempl2)'!$A$4:$V$504,17,0)</f>
        <v>100</v>
      </c>
      <c r="J319" s="82" t="str">
        <f>VLOOKUP(A319,'PAI 2025 GPS rempl2)'!$A$4:$V$504,18,0)</f>
        <v>Porcentual</v>
      </c>
      <c r="K319" s="169">
        <f>VLOOKUP(A319,'PAI 2025 GPS rempl2)'!$A$4:$V$504,20,0)</f>
        <v>45778</v>
      </c>
      <c r="L319" s="169">
        <f>VLOOKUP(A319,'PAI 2025 GPS rempl2)'!$A$4:$V$504,21,0)</f>
        <v>45989</v>
      </c>
      <c r="M319" s="82" t="str">
        <f>VLOOKUP(A319,'PAI 2025 GPS rempl2)'!$A$4:$V$504,22,0)</f>
        <v>30-OFICINA ASESORA DE PLANEACIÓN</v>
      </c>
      <c r="N319" s="82"/>
      <c r="O319" s="82"/>
      <c r="P319" s="82"/>
      <c r="Q319" s="82"/>
      <c r="S319" s="81" t="s">
        <v>1099</v>
      </c>
      <c r="T319" s="81" t="str">
        <f>VLOOKUP(A319,'PAI 2025 GPS rempl2)'!$A$3:$E$505,4,0)</f>
        <v>Actividad propia</v>
      </c>
      <c r="U319" s="82" t="s">
        <v>1555</v>
      </c>
      <c r="V319" s="31">
        <f>VLOOKUP(S319,'PAI 2025 GPS rempl2)'!$E$4:$P$504,12,0)</f>
        <v>50</v>
      </c>
      <c r="W319" s="148"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0" spans="1:23" x14ac:dyDescent="0.25">
      <c r="A320" s="81" t="s">
        <v>1100</v>
      </c>
      <c r="B320" s="81" t="str">
        <f>VLOOKUP(A320,'PAI 2025 GPS rempl2)'!$A$3:$E$505,4,0)</f>
        <v>Actividad propia</v>
      </c>
      <c r="C320" s="82" t="s">
        <v>1555</v>
      </c>
      <c r="D320" s="82" t="s">
        <v>1557</v>
      </c>
      <c r="E320" s="82" t="s">
        <v>592</v>
      </c>
      <c r="F320" s="82"/>
      <c r="G320" s="82" t="str">
        <f>VLOOKUP(A320,'PAI 2025 GPS rempl2)'!$E$4:$L$504,8,0)</f>
        <v>N/A</v>
      </c>
      <c r="H320" s="82" t="str">
        <f>VLOOKUP(A320,'PAI 2025 GPS rempl2)'!$A$4:$V$504,15,0)</f>
        <v>Presentar resultados (Presentación de resultados y  Lista de asistencia reunióno de presentación)</v>
      </c>
      <c r="I320" s="82">
        <f>VLOOKUP(A320,'PAI 2025 GPS rempl2)'!$A$4:$V$504,17,0)</f>
        <v>2</v>
      </c>
      <c r="J320" s="82" t="str">
        <f>VLOOKUP(A320,'PAI 2025 GPS rempl2)'!$A$4:$V$504,18,0)</f>
        <v>Númerica</v>
      </c>
      <c r="K320" s="169">
        <f>VLOOKUP(A320,'PAI 2025 GPS rempl2)'!$A$4:$V$504,20,0)</f>
        <v>45992</v>
      </c>
      <c r="L320" s="169">
        <f>VLOOKUP(A320,'PAI 2025 GPS rempl2)'!$A$4:$V$504,21,0)</f>
        <v>46010</v>
      </c>
      <c r="M320" s="82" t="str">
        <f>VLOOKUP(A320,'PAI 2025 GPS rempl2)'!$A$4:$V$504,22,0)</f>
        <v>30-OFICINA ASESORA DE PLANEACIÓN</v>
      </c>
      <c r="N320" s="82"/>
      <c r="O320" s="82"/>
      <c r="P320" s="82"/>
      <c r="Q320" s="82"/>
      <c r="S320" s="81" t="s">
        <v>1100</v>
      </c>
      <c r="T320" s="81" t="str">
        <f>VLOOKUP(A320,'PAI 2025 GPS rempl2)'!$A$3:$E$505,4,0)</f>
        <v>Actividad propia</v>
      </c>
      <c r="U320" s="82" t="s">
        <v>1555</v>
      </c>
      <c r="V320" s="31">
        <f>VLOOKUP(S320,'PAI 2025 GPS rempl2)'!$E$4:$P$504,12,0)</f>
        <v>5</v>
      </c>
      <c r="W320" s="148"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1" spans="1:23" x14ac:dyDescent="0.25">
      <c r="A321" s="81" t="s">
        <v>1108</v>
      </c>
      <c r="B321" s="81" t="str">
        <f>VLOOKUP(A321,'PAI 2025 GPS rempl2)'!$A$3:$E$505,4,0)</f>
        <v>Producto</v>
      </c>
      <c r="C321" s="82" t="s">
        <v>1562</v>
      </c>
      <c r="D321" s="82" t="s">
        <v>1571</v>
      </c>
      <c r="E321" s="82" t="s">
        <v>1103</v>
      </c>
      <c r="F321" s="82" t="s">
        <v>61</v>
      </c>
      <c r="G321" s="82" t="str">
        <f>VLOOKUP(A321,'PAI 2025 GPS rempl2)'!$E$4:$L$504,8,0)</f>
        <v>C-3503-0200-0016-40401c</v>
      </c>
      <c r="H321" s="82" t="str">
        <f>VLOOKUP(A321,'PAI 2025 GPS rempl2)'!$A$4:$V$504,15,0)</f>
        <v>Estudio de costos de los trámites priorizados, realizado (Estudio Realizado )</v>
      </c>
      <c r="I321" s="82">
        <f>VLOOKUP(A321,'PAI 2025 GPS rempl2)'!$A$4:$V$504,17,0)</f>
        <v>1</v>
      </c>
      <c r="J321" s="82" t="str">
        <f>VLOOKUP(A321,'PAI 2025 GPS rempl2)'!$A$4:$V$504,18,0)</f>
        <v>Númerica</v>
      </c>
      <c r="K321" s="169">
        <f>VLOOKUP(A321,'PAI 2025 GPS rempl2)'!$A$4:$V$504,20,0)</f>
        <v>45782</v>
      </c>
      <c r="L321" s="169">
        <f>VLOOKUP(A321,'PAI 2025 GPS rempl2)'!$A$4:$V$504,21,0)</f>
        <v>45981</v>
      </c>
      <c r="M321" s="82" t="str">
        <f>VLOOKUP(A321,'PAI 2025 GPS rempl2)'!$A$4:$V$504,22,0)</f>
        <v>30-OFICINA ASESORA DE PLANEACIÓN;
37-GRUPO DE TRABAJO DE ESTUDIOS ECONÓMICOS</v>
      </c>
      <c r="N321" s="82" t="s">
        <v>1769</v>
      </c>
      <c r="O321" s="82" t="s">
        <v>1426</v>
      </c>
      <c r="P321" s="82">
        <v>0</v>
      </c>
      <c r="Q321" s="82" t="s">
        <v>1525</v>
      </c>
      <c r="S321" s="81" t="s">
        <v>1108</v>
      </c>
      <c r="T321" s="81" t="str">
        <f>VLOOKUP(A321,'PAI 2025 GPS rempl2)'!$A$3:$E$505,4,0)</f>
        <v>Producto</v>
      </c>
      <c r="U321" s="82" t="s">
        <v>1562</v>
      </c>
      <c r="V321" s="31">
        <f>VLOOKUP(S321,'PAI 2025 GPS rempl2)'!$E$4:$P$504,12,0)</f>
        <v>20</v>
      </c>
      <c r="W321" s="31" t="e">
        <f>+(V321*100)/($V$112+#REF!+$V$321+$V$330+$V$371)</f>
        <v>#REF!</v>
      </c>
    </row>
    <row r="322" spans="1:23" x14ac:dyDescent="0.25">
      <c r="A322" s="81" t="s">
        <v>1111</v>
      </c>
      <c r="B322" s="81" t="str">
        <f>VLOOKUP(A322,'PAI 2025 GPS rempl2)'!$A$3:$E$505,4,0)</f>
        <v>Actividad propia</v>
      </c>
      <c r="C322" s="82" t="s">
        <v>1562</v>
      </c>
      <c r="D322" s="82" t="s">
        <v>1571</v>
      </c>
      <c r="E322" s="82" t="s">
        <v>1103</v>
      </c>
      <c r="F322" s="82"/>
      <c r="G322" s="82" t="str">
        <f>VLOOKUP(A322,'PAI 2025 GPS rempl2)'!$E$4:$L$504,8,0)</f>
        <v>N/A</v>
      </c>
      <c r="H322" s="82" t="str">
        <f>VLOOKUP(A322,'PAI 2025 GPS rempl2)'!$A$4:$V$504,15,0)</f>
        <v>Priorizar los trámites objeto del estudio de costeo (Documento con la priorización de trámites)</v>
      </c>
      <c r="I322" s="82">
        <f>VLOOKUP(A322,'PAI 2025 GPS rempl2)'!$A$4:$V$504,17,0)</f>
        <v>1</v>
      </c>
      <c r="J322" s="82" t="str">
        <f>VLOOKUP(A322,'PAI 2025 GPS rempl2)'!$A$4:$V$504,18,0)</f>
        <v>Númerica</v>
      </c>
      <c r="K322" s="169">
        <f>VLOOKUP(A322,'PAI 2025 GPS rempl2)'!$A$4:$V$504,20,0)</f>
        <v>45782</v>
      </c>
      <c r="L322" s="169">
        <f>VLOOKUP(A322,'PAI 2025 GPS rempl2)'!$A$4:$V$504,21,0)</f>
        <v>45814</v>
      </c>
      <c r="M322" s="82" t="str">
        <f>VLOOKUP(A322,'PAI 2025 GPS rempl2)'!$A$4:$V$504,22,0)</f>
        <v>30-OFICINA ASESORA DE PLANEACIÓN</v>
      </c>
      <c r="N322" s="82"/>
      <c r="O322" s="82"/>
      <c r="P322" s="82"/>
      <c r="Q322" s="82"/>
      <c r="S322" s="81" t="s">
        <v>1111</v>
      </c>
      <c r="T322" s="81" t="str">
        <f>VLOOKUP(A322,'PAI 2025 GPS rempl2)'!$A$3:$E$505,4,0)</f>
        <v>Actividad propia</v>
      </c>
      <c r="U322" s="82" t="s">
        <v>1562</v>
      </c>
      <c r="V322" s="31">
        <f>VLOOKUP(S322,'PAI 2025 GPS rempl2)'!$E$4:$P$504,12,0)</f>
        <v>10</v>
      </c>
      <c r="W322" s="31" t="e">
        <f>+(V322*100)/($V$113+#REF!+#REF!+$V$322+$V$323+$V$324+$V$325+$V$331+$V$332+$V$372+$V$373+$V$375+$V$376)</f>
        <v>#REF!</v>
      </c>
    </row>
    <row r="323" spans="1:23" x14ac:dyDescent="0.25">
      <c r="A323" s="81" t="s">
        <v>1113</v>
      </c>
      <c r="B323" s="81" t="str">
        <f>VLOOKUP(A323,'PAI 2025 GPS rempl2)'!$A$3:$E$505,4,0)</f>
        <v>Actividad propia</v>
      </c>
      <c r="C323" s="82" t="s">
        <v>1562</v>
      </c>
      <c r="D323" s="82" t="s">
        <v>1571</v>
      </c>
      <c r="E323" s="82" t="s">
        <v>1103</v>
      </c>
      <c r="F323" s="82"/>
      <c r="G323" s="82" t="str">
        <f>VLOOKUP(A323,'PAI 2025 GPS rempl2)'!$E$4:$L$504,8,0)</f>
        <v>N/A</v>
      </c>
      <c r="H323" s="82" t="str">
        <f>VLOOKUP(A323,'PAI 2025 GPS rempl2)'!$A$4:$V$504,15,0)</f>
        <v>Recopilar la información necesaria para realizar el estudio de costeo de uno de los trámites priorizados  (Documento que relacione la documentación recopilada)</v>
      </c>
      <c r="I323" s="82">
        <f>VLOOKUP(A323,'PAI 2025 GPS rempl2)'!$A$4:$V$504,17,0)</f>
        <v>100</v>
      </c>
      <c r="J323" s="82" t="str">
        <f>VLOOKUP(A323,'PAI 2025 GPS rempl2)'!$A$4:$V$504,18,0)</f>
        <v>Porcentual</v>
      </c>
      <c r="K323" s="169">
        <f>VLOOKUP(A323,'PAI 2025 GPS rempl2)'!$A$4:$V$504,20,0)</f>
        <v>45817</v>
      </c>
      <c r="L323" s="169">
        <f>VLOOKUP(A323,'PAI 2025 GPS rempl2)'!$A$4:$V$504,21,0)</f>
        <v>45884</v>
      </c>
      <c r="M323" s="82" t="str">
        <f>VLOOKUP(A323,'PAI 2025 GPS rempl2)'!$A$4:$V$504,22,0)</f>
        <v>30-OFICINA ASESORA DE PLANEACIÓN;
37-GRUPO DE TRABAJO DE ESTUDIOS ECONÓMICOS</v>
      </c>
      <c r="N323" s="82"/>
      <c r="O323" s="82"/>
      <c r="P323" s="82"/>
      <c r="Q323" s="82"/>
      <c r="S323" s="81" t="s">
        <v>1113</v>
      </c>
      <c r="T323" s="81" t="str">
        <f>VLOOKUP(A323,'PAI 2025 GPS rempl2)'!$A$3:$E$505,4,0)</f>
        <v>Actividad propia</v>
      </c>
      <c r="U323" s="82" t="s">
        <v>1562</v>
      </c>
      <c r="V323" s="31">
        <f>VLOOKUP(S323,'PAI 2025 GPS rempl2)'!$E$4:$P$504,12,0)</f>
        <v>8</v>
      </c>
      <c r="W323" s="31" t="e">
        <f>+(V323*100)/($V$113+#REF!+#REF!+$V$322+$V$323+$V$324+$V$325+$V$331+$V$332+$V$372+$V$373+$V$375+$V$376)</f>
        <v>#REF!</v>
      </c>
    </row>
    <row r="324" spans="1:23" x14ac:dyDescent="0.25">
      <c r="A324" s="81" t="s">
        <v>1115</v>
      </c>
      <c r="B324" s="81" t="str">
        <f>VLOOKUP(A324,'PAI 2025 GPS rempl2)'!$A$3:$E$505,4,0)</f>
        <v>Actividad propia</v>
      </c>
      <c r="C324" s="82" t="s">
        <v>1562</v>
      </c>
      <c r="D324" s="82" t="s">
        <v>1571</v>
      </c>
      <c r="E324" s="82" t="s">
        <v>1103</v>
      </c>
      <c r="F324" s="82"/>
      <c r="G324" s="82" t="str">
        <f>VLOOKUP(A324,'PAI 2025 GPS rempl2)'!$E$4:$L$504,8,0)</f>
        <v>N/A</v>
      </c>
      <c r="H324" s="82" t="str">
        <f>VLOOKUP(A324,'PAI 2025 GPS rempl2)'!$A$4:$V$504,15,0)</f>
        <v>Recopilar la información necesaria para realizar el estudio de costeo de los demás trámites priorizados (Documento que relacione la documentación recopilada)</v>
      </c>
      <c r="I324" s="82">
        <f>VLOOKUP(A324,'PAI 2025 GPS rempl2)'!$A$4:$V$504,17,0)</f>
        <v>100</v>
      </c>
      <c r="J324" s="82" t="str">
        <f>VLOOKUP(A324,'PAI 2025 GPS rempl2)'!$A$4:$V$504,18,0)</f>
        <v>Porcentual</v>
      </c>
      <c r="K324" s="169">
        <f>VLOOKUP(A324,'PAI 2025 GPS rempl2)'!$A$4:$V$504,20,0)</f>
        <v>45887</v>
      </c>
      <c r="L324" s="169">
        <f>VLOOKUP(A324,'PAI 2025 GPS rempl2)'!$A$4:$V$504,21,0)</f>
        <v>45926</v>
      </c>
      <c r="M324" s="82" t="str">
        <f>VLOOKUP(A324,'PAI 2025 GPS rempl2)'!$A$4:$V$504,22,0)</f>
        <v>30-OFICINA ASESORA DE PLANEACIÓN;
37-GRUPO DE TRABAJO DE ESTUDIOS ECONÓMICOS</v>
      </c>
      <c r="N324" s="82"/>
      <c r="O324" s="82"/>
      <c r="P324" s="82"/>
      <c r="Q324" s="82"/>
      <c r="S324" s="81" t="s">
        <v>1115</v>
      </c>
      <c r="T324" s="81" t="str">
        <f>VLOOKUP(A324,'PAI 2025 GPS rempl2)'!$A$3:$E$505,4,0)</f>
        <v>Actividad propia</v>
      </c>
      <c r="U324" s="82" t="s">
        <v>1562</v>
      </c>
      <c r="V324" s="31">
        <f>VLOOKUP(S324,'PAI 2025 GPS rempl2)'!$E$4:$P$504,12,0)</f>
        <v>22</v>
      </c>
      <c r="W324" s="31" t="e">
        <f>+(V324*100)/($V$113+#REF!+#REF!+$V$322+$V$323+$V$324+$V$325+$V$331+$V$332+$V$372+$V$373+$V$375+$V$376)</f>
        <v>#REF!</v>
      </c>
    </row>
    <row r="325" spans="1:23" x14ac:dyDescent="0.25">
      <c r="A325" s="81" t="s">
        <v>1117</v>
      </c>
      <c r="B325" s="81" t="str">
        <f>VLOOKUP(A325,'PAI 2025 GPS rempl2)'!$A$3:$E$505,4,0)</f>
        <v>Actividad propia</v>
      </c>
      <c r="C325" s="82" t="s">
        <v>1562</v>
      </c>
      <c r="D325" s="82" t="s">
        <v>1571</v>
      </c>
      <c r="E325" s="82" t="s">
        <v>1103</v>
      </c>
      <c r="F325" s="82"/>
      <c r="G325" s="82" t="str">
        <f>VLOOKUP(A325,'PAI 2025 GPS rempl2)'!$E$4:$L$504,8,0)</f>
        <v>N/A</v>
      </c>
      <c r="H325" s="82" t="str">
        <f>VLOOKUP(A325,'PAI 2025 GPS rempl2)'!$A$4:$V$504,15,0)</f>
        <v>Realizar estudio de costo de los trámites priorizados (Estudio Realizado)</v>
      </c>
      <c r="I325" s="82">
        <f>VLOOKUP(A325,'PAI 2025 GPS rempl2)'!$A$4:$V$504,17,0)</f>
        <v>1</v>
      </c>
      <c r="J325" s="82" t="str">
        <f>VLOOKUP(A325,'PAI 2025 GPS rempl2)'!$A$4:$V$504,18,0)</f>
        <v>Númerica</v>
      </c>
      <c r="K325" s="169">
        <f>VLOOKUP(A325,'PAI 2025 GPS rempl2)'!$A$4:$V$504,20,0)</f>
        <v>45854</v>
      </c>
      <c r="L325" s="169">
        <f>VLOOKUP(A325,'PAI 2025 GPS rempl2)'!$A$4:$V$504,21,0)</f>
        <v>45980</v>
      </c>
      <c r="M325" s="82" t="str">
        <f>VLOOKUP(A325,'PAI 2025 GPS rempl2)'!$A$4:$V$504,22,0)</f>
        <v>30-OFICINA ASESORA DE PLANEACIÓN;
37-GRUPO DE TRABAJO DE ESTUDIOS ECONÓMICOS</v>
      </c>
      <c r="N325" s="82"/>
      <c r="O325" s="82"/>
      <c r="P325" s="82"/>
      <c r="Q325" s="82"/>
      <c r="S325" s="81" t="s">
        <v>1117</v>
      </c>
      <c r="T325" s="81" t="str">
        <f>VLOOKUP(A325,'PAI 2025 GPS rempl2)'!$A$3:$E$505,4,0)</f>
        <v>Actividad propia</v>
      </c>
      <c r="U325" s="82" t="s">
        <v>1562</v>
      </c>
      <c r="V325" s="31">
        <f>VLOOKUP(S325,'PAI 2025 GPS rempl2)'!$E$4:$P$504,12,0)</f>
        <v>50</v>
      </c>
      <c r="W325" s="31" t="e">
        <f>+(V325*100)/($V$113+#REF!+#REF!+$V$322+$V$323+$V$324+$V$325+$V$331+$V$332+$V$372+$V$373+$V$375+$V$376)</f>
        <v>#REF!</v>
      </c>
    </row>
    <row r="326" spans="1:23" x14ac:dyDescent="0.25">
      <c r="A326" s="81" t="s">
        <v>1850</v>
      </c>
      <c r="B326" s="81" t="str">
        <f>VLOOKUP(A326,'PAI 2025 GPS rempl2)'!$A$3:$E$505,4,0)</f>
        <v>Actividad propia</v>
      </c>
      <c r="C326" s="82" t="s">
        <v>1562</v>
      </c>
      <c r="D326" s="82" t="s">
        <v>1571</v>
      </c>
      <c r="E326" s="82" t="s">
        <v>1103</v>
      </c>
      <c r="F326" s="82"/>
      <c r="G326" s="82" t="str">
        <f>VLOOKUP(A326,'PAI 2025 GPS rempl2)'!$E$4:$L$504,8,0)</f>
        <v>N/A</v>
      </c>
      <c r="H326" s="82" t="str">
        <f>VLOOKUP(A326,'PAI 2025 GPS rempl2)'!$A$4:$V$504,15,0)</f>
        <v>Socializar los resultados del estudio con los jefes de las áreas responsables de los trámites costeados (Correo electronico con el envío del estudio realizado  /  Listas de asistencia a reunion de socialización)</v>
      </c>
      <c r="I326" s="82">
        <f>VLOOKUP(A326,'PAI 2025 GPS rempl2)'!$A$4:$V$504,17,0)</f>
        <v>1</v>
      </c>
      <c r="J326" s="82" t="str">
        <f>VLOOKUP(A326,'PAI 2025 GPS rempl2)'!$A$4:$V$504,18,0)</f>
        <v>Númerica</v>
      </c>
      <c r="K326" s="169">
        <f>VLOOKUP(A326,'PAI 2025 GPS rempl2)'!$A$4:$V$504,20,0)</f>
        <v>45964</v>
      </c>
      <c r="L326" s="169">
        <f>VLOOKUP(A326,'PAI 2025 GPS rempl2)'!$A$4:$V$504,21,0)</f>
        <v>45981</v>
      </c>
      <c r="M326" s="82" t="str">
        <f>VLOOKUP(A326,'PAI 2025 GPS rempl2)'!$A$4:$V$504,22,0)</f>
        <v>30-OFICINA ASESORA DE PLANEACIÓN;
37-GRUPO DE TRABAJO DE ESTUDIOS ECONÓMICOS</v>
      </c>
      <c r="N326" s="82"/>
      <c r="O326" s="82"/>
      <c r="P326" s="82"/>
      <c r="Q326" s="82"/>
      <c r="S326" s="81" t="s">
        <v>1850</v>
      </c>
      <c r="T326" s="81" t="str">
        <f>VLOOKUP(A326,'PAI 2025 GPS rempl2)'!$A$3:$E$505,4,0)</f>
        <v>Actividad propia</v>
      </c>
      <c r="U326" s="82" t="s">
        <v>1562</v>
      </c>
    </row>
    <row r="327" spans="1:23" x14ac:dyDescent="0.25">
      <c r="A327" s="81" t="s">
        <v>1119</v>
      </c>
      <c r="B327" s="81" t="str">
        <f>VLOOKUP(A327,'PAI 2025 GPS rempl2)'!$A$3:$E$505,4,0)</f>
        <v>Producto</v>
      </c>
      <c r="C327" s="82" t="s">
        <v>1555</v>
      </c>
      <c r="D327" s="82" t="s">
        <v>1572</v>
      </c>
      <c r="E327" s="82" t="s">
        <v>1120</v>
      </c>
      <c r="F327" s="82" t="s">
        <v>61</v>
      </c>
      <c r="G327" s="82" t="str">
        <f>VLOOKUP(A327,'PAI 2025 GPS rempl2)'!$E$4:$L$504,8,0)</f>
        <v>N/A</v>
      </c>
      <c r="H327" s="82" t="str">
        <f>VLOOKUP(A327,'PAI 2025 GPS rempl2)'!$A$4:$V$504,15,0)</f>
        <v>Estrategia de racionalización de trámites implementada</v>
      </c>
      <c r="I327" s="82">
        <f>VLOOKUP(A327,'PAI 2025 GPS rempl2)'!$A$4:$V$504,17,0)</f>
        <v>100</v>
      </c>
      <c r="J327" s="82" t="str">
        <f>VLOOKUP(A327,'PAI 2025 GPS rempl2)'!$A$4:$V$504,18,0)</f>
        <v>Porcentual</v>
      </c>
      <c r="K327" s="169">
        <f>VLOOKUP(A327,'PAI 2025 GPS rempl2)'!$A$4:$V$504,20,0)</f>
        <v>45672</v>
      </c>
      <c r="L327" s="169">
        <f>VLOOKUP(A327,'PAI 2025 GPS rempl2)'!$A$4:$V$504,21,0)</f>
        <v>46013</v>
      </c>
      <c r="M327" s="82" t="str">
        <f>VLOOKUP(A327,'PAI 2025 GPS rempl2)'!$A$4:$V$504,22,0)</f>
        <v>30-OFICINA ASESORA DE PLANEACIÓN</v>
      </c>
      <c r="N327" s="82" t="s">
        <v>1769</v>
      </c>
      <c r="O327" s="82" t="s">
        <v>1426</v>
      </c>
      <c r="P327" s="82">
        <v>0</v>
      </c>
      <c r="Q327" s="82" t="s">
        <v>1525</v>
      </c>
      <c r="S327" s="81" t="s">
        <v>1119</v>
      </c>
      <c r="T327" s="81" t="str">
        <f>VLOOKUP(A327,'PAI 2025 GPS rempl2)'!$A$3:$E$505,4,0)</f>
        <v>Producto</v>
      </c>
      <c r="U327" s="82" t="s">
        <v>1555</v>
      </c>
      <c r="V327" s="31">
        <f>VLOOKUP(S327,'PAI 2025 GPS rempl2)'!$E$4:$P$504,12,0)</f>
        <v>20</v>
      </c>
      <c r="W327" s="146">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81" t="s">
        <v>1122</v>
      </c>
      <c r="B328" s="81" t="str">
        <f>VLOOKUP(A328,'PAI 2025 GPS rempl2)'!$A$3:$E$505,4,0)</f>
        <v>Actividad propia</v>
      </c>
      <c r="C328" s="82" t="s">
        <v>1555</v>
      </c>
      <c r="D328" s="82" t="s">
        <v>1572</v>
      </c>
      <c r="E328" s="82" t="s">
        <v>1120</v>
      </c>
      <c r="F328" s="82"/>
      <c r="G328" s="82" t="str">
        <f>VLOOKUP(A328,'PAI 2025 GPS rempl2)'!$E$4:$L$504,8,0)</f>
        <v>N/A</v>
      </c>
      <c r="H328" s="82" t="str">
        <f>VLOOKUP(A328,'PAI 2025 GPS rempl2)'!$A$4:$V$504,15,0)</f>
        <v>Elaborar el plan de trabajo de la estrategia de racionalización de trámites</v>
      </c>
      <c r="I328" s="82">
        <f>VLOOKUP(A328,'PAI 2025 GPS rempl2)'!$A$4:$V$504,17,0)</f>
        <v>1</v>
      </c>
      <c r="J328" s="82" t="str">
        <f>VLOOKUP(A328,'PAI 2025 GPS rempl2)'!$A$4:$V$504,18,0)</f>
        <v>Númerica</v>
      </c>
      <c r="K328" s="169">
        <f>VLOOKUP(A328,'PAI 2025 GPS rempl2)'!$A$4:$V$504,20,0)</f>
        <v>45672</v>
      </c>
      <c r="L328" s="169">
        <f>VLOOKUP(A328,'PAI 2025 GPS rempl2)'!$A$4:$V$504,21,0)</f>
        <v>45744</v>
      </c>
      <c r="M328" s="82" t="str">
        <f>VLOOKUP(A328,'PAI 2025 GPS rempl2)'!$A$4:$V$504,22,0)</f>
        <v>30-OFICINA ASESORA DE PLANEACIÓN</v>
      </c>
      <c r="N328" s="82"/>
      <c r="O328" s="82"/>
      <c r="P328" s="82"/>
      <c r="Q328" s="82"/>
      <c r="S328" s="81" t="s">
        <v>1122</v>
      </c>
      <c r="T328" s="81" t="str">
        <f>VLOOKUP(A328,'PAI 2025 GPS rempl2)'!$A$3:$E$505,4,0)</f>
        <v>Actividad propia</v>
      </c>
      <c r="U328" s="82" t="s">
        <v>1555</v>
      </c>
      <c r="V328" s="31">
        <f>VLOOKUP(S328,'PAI 2025 GPS rempl2)'!$E$4:$P$504,12,0)</f>
        <v>20</v>
      </c>
      <c r="W328" s="148"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9" spans="1:23" x14ac:dyDescent="0.25">
      <c r="A329" s="81" t="s">
        <v>1124</v>
      </c>
      <c r="B329" s="81" t="str">
        <f>VLOOKUP(A329,'PAI 2025 GPS rempl2)'!$A$3:$E$505,4,0)</f>
        <v>Actividad propia</v>
      </c>
      <c r="C329" s="82" t="s">
        <v>1555</v>
      </c>
      <c r="D329" s="82" t="s">
        <v>1572</v>
      </c>
      <c r="E329" s="82" t="s">
        <v>1120</v>
      </c>
      <c r="F329" s="82"/>
      <c r="G329" s="82" t="str">
        <f>VLOOKUP(A329,'PAI 2025 GPS rempl2)'!$E$4:$L$504,8,0)</f>
        <v>N/A</v>
      </c>
      <c r="H329" s="82" t="str">
        <f>VLOOKUP(A329,'PAI 2025 GPS rempl2)'!$A$4:$V$504,15,0)</f>
        <v>Ejecutar el plan de trabajo de la estrategia de racionalización de trámites</v>
      </c>
      <c r="I329" s="82">
        <f>VLOOKUP(A329,'PAI 2025 GPS rempl2)'!$A$4:$V$504,17,0)</f>
        <v>100</v>
      </c>
      <c r="J329" s="82" t="str">
        <f>VLOOKUP(A329,'PAI 2025 GPS rempl2)'!$A$4:$V$504,18,0)</f>
        <v>Porcentual</v>
      </c>
      <c r="K329" s="169">
        <f>VLOOKUP(A329,'PAI 2025 GPS rempl2)'!$A$4:$V$504,20,0)</f>
        <v>45744</v>
      </c>
      <c r="L329" s="169">
        <f>VLOOKUP(A329,'PAI 2025 GPS rempl2)'!$A$4:$V$504,21,0)</f>
        <v>46013</v>
      </c>
      <c r="M329" s="82" t="str">
        <f>VLOOKUP(A329,'PAI 2025 GPS rempl2)'!$A$4:$V$504,22,0)</f>
        <v>30-OFICINA ASESORA DE PLANEACIÓN</v>
      </c>
      <c r="N329" s="82"/>
      <c r="O329" s="82"/>
      <c r="P329" s="82"/>
      <c r="Q329" s="82"/>
      <c r="S329" s="81" t="s">
        <v>1124</v>
      </c>
      <c r="T329" s="81" t="str">
        <f>VLOOKUP(A329,'PAI 2025 GPS rempl2)'!$A$3:$E$505,4,0)</f>
        <v>Actividad propia</v>
      </c>
      <c r="U329" s="82" t="s">
        <v>1555</v>
      </c>
      <c r="V329" s="31">
        <f>VLOOKUP(S329,'PAI 2025 GPS rempl2)'!$E$4:$P$504,12,0)</f>
        <v>80</v>
      </c>
      <c r="W329" s="148"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0" spans="1:23" x14ac:dyDescent="0.25">
      <c r="A330" s="81" t="s">
        <v>1126</v>
      </c>
      <c r="B330" s="81" t="str">
        <f>VLOOKUP(A330,'PAI 2025 GPS rempl2)'!$A$3:$E$505,4,0)</f>
        <v>Producto</v>
      </c>
      <c r="C330" s="82" t="s">
        <v>1562</v>
      </c>
      <c r="D330" s="82" t="s">
        <v>1573</v>
      </c>
      <c r="E330" s="82" t="s">
        <v>1127</v>
      </c>
      <c r="F330" s="82" t="s">
        <v>61</v>
      </c>
      <c r="G330" s="82" t="str">
        <f>VLOOKUP(A330,'PAI 2025 GPS rempl2)'!$E$4:$L$504,8,0)</f>
        <v>N/A</v>
      </c>
      <c r="H330" s="82" t="str">
        <f>VLOOKUP(A330,'PAI 2025 GPS rempl2)'!$A$4:$V$504,15,0)</f>
        <v>Plan de Transparencia y Ética Publica, formulado y ejecutado</v>
      </c>
      <c r="I330" s="82">
        <f>VLOOKUP(A330,'PAI 2025 GPS rempl2)'!$A$4:$V$504,17,0)</f>
        <v>100</v>
      </c>
      <c r="J330" s="82" t="str">
        <f>VLOOKUP(A330,'PAI 2025 GPS rempl2)'!$A$4:$V$504,18,0)</f>
        <v>Porcentual</v>
      </c>
      <c r="K330" s="169">
        <f>VLOOKUP(A330,'PAI 2025 GPS rempl2)'!$A$4:$V$504,20,0)</f>
        <v>45672</v>
      </c>
      <c r="L330" s="169">
        <f>VLOOKUP(A330,'PAI 2025 GPS rempl2)'!$A$4:$V$504,21,0)</f>
        <v>46013</v>
      </c>
      <c r="M330" s="82" t="str">
        <f>VLOOKUP(A330,'PAI 2025 GPS rempl2)'!$A$4:$V$504,22,0)</f>
        <v>100-SECRETARIA GENERAL;
30-OFICINA ASESORA DE PLANEACIÓN</v>
      </c>
      <c r="N330" s="82" t="s">
        <v>1769</v>
      </c>
      <c r="O330" s="82" t="s">
        <v>1426</v>
      </c>
      <c r="P330" s="82" t="s">
        <v>1574</v>
      </c>
      <c r="Q330" s="82" t="s">
        <v>1525</v>
      </c>
      <c r="S330" s="81" t="s">
        <v>1126</v>
      </c>
      <c r="T330" s="81" t="str">
        <f>VLOOKUP(A330,'PAI 2025 GPS rempl2)'!$A$3:$E$505,4,0)</f>
        <v>Producto</v>
      </c>
      <c r="U330" s="82" t="s">
        <v>1562</v>
      </c>
      <c r="V330" s="31">
        <f>VLOOKUP(S330,'PAI 2025 GPS rempl2)'!$E$4:$P$504,12,0)</f>
        <v>20</v>
      </c>
      <c r="W330" s="31" t="e">
        <f>+(V330*100)/($V$112+#REF!+$V$321+$V$330+$V$371)</f>
        <v>#REF!</v>
      </c>
    </row>
    <row r="331" spans="1:23" x14ac:dyDescent="0.25">
      <c r="A331" s="81" t="s">
        <v>1129</v>
      </c>
      <c r="B331" s="81" t="str">
        <f>VLOOKUP(A331,'PAI 2025 GPS rempl2)'!$A$3:$E$505,4,0)</f>
        <v>Actividad propia</v>
      </c>
      <c r="C331" s="82" t="s">
        <v>1562</v>
      </c>
      <c r="D331" s="82" t="s">
        <v>1573</v>
      </c>
      <c r="E331" s="82" t="s">
        <v>1127</v>
      </c>
      <c r="F331" s="82"/>
      <c r="G331" s="82" t="str">
        <f>VLOOKUP(A331,'PAI 2025 GPS rempl2)'!$E$4:$L$504,8,0)</f>
        <v>N/A</v>
      </c>
      <c r="H331" s="82" t="str">
        <f>VLOOKUP(A331,'PAI 2025 GPS rempl2)'!$A$4:$V$504,15,0)</f>
        <v>Elaborar el plan de trabajo para formular el Programa de Transparencia y Ética Pública - PTEP, en el marco de la ley 2195 de 2022 y su decreto reglamentario 1122 de 2024</v>
      </c>
      <c r="I331" s="82">
        <f>VLOOKUP(A331,'PAI 2025 GPS rempl2)'!$A$4:$V$504,17,0)</f>
        <v>1</v>
      </c>
      <c r="J331" s="82" t="str">
        <f>VLOOKUP(A331,'PAI 2025 GPS rempl2)'!$A$4:$V$504,18,0)</f>
        <v>Númerica</v>
      </c>
      <c r="K331" s="169">
        <f>VLOOKUP(A331,'PAI 2025 GPS rempl2)'!$A$4:$V$504,20,0)</f>
        <v>45672</v>
      </c>
      <c r="L331" s="169">
        <f>VLOOKUP(A331,'PAI 2025 GPS rempl2)'!$A$4:$V$504,21,0)</f>
        <v>45703</v>
      </c>
      <c r="M331" s="82" t="str">
        <f>VLOOKUP(A331,'PAI 2025 GPS rempl2)'!$A$4:$V$504,22,0)</f>
        <v>100-SECRETARIA GENERAL;
30-OFICINA ASESORA DE PLANEACIÓN</v>
      </c>
      <c r="N331" s="82"/>
      <c r="O331" s="82"/>
      <c r="P331" s="82"/>
      <c r="Q331" s="82"/>
      <c r="S331" s="81" t="s">
        <v>1129</v>
      </c>
      <c r="T331" s="81" t="str">
        <f>VLOOKUP(A331,'PAI 2025 GPS rempl2)'!$A$3:$E$505,4,0)</f>
        <v>Actividad propia</v>
      </c>
      <c r="U331" s="82" t="s">
        <v>1562</v>
      </c>
      <c r="V331" s="31">
        <f>VLOOKUP(S331,'PAI 2025 GPS rempl2)'!$E$4:$P$504,12,0)</f>
        <v>20</v>
      </c>
      <c r="W331" s="31" t="e">
        <f>+(V331*100)/($V$113+#REF!+#REF!+$V$322+$V$323+$V$324+$V$325+$V$331+$V$332+$V$372+$V$373+$V$375+$V$376)</f>
        <v>#REF!</v>
      </c>
    </row>
    <row r="332" spans="1:23" x14ac:dyDescent="0.25">
      <c r="A332" s="81" t="s">
        <v>1130</v>
      </c>
      <c r="B332" s="81" t="str">
        <f>VLOOKUP(A332,'PAI 2025 GPS rempl2)'!$A$3:$E$505,4,0)</f>
        <v>Actividad propia</v>
      </c>
      <c r="C332" s="82" t="s">
        <v>1562</v>
      </c>
      <c r="D332" s="82" t="s">
        <v>1573</v>
      </c>
      <c r="E332" s="82" t="s">
        <v>1127</v>
      </c>
      <c r="F332" s="82"/>
      <c r="G332" s="82" t="str">
        <f>VLOOKUP(A332,'PAI 2025 GPS rempl2)'!$E$4:$L$507,8,0)</f>
        <v>N/A</v>
      </c>
      <c r="H332" s="82" t="str">
        <f>VLOOKUP(A332,'PAI 2025 GPS rempl2)'!$A$4:$V$505,15,0)</f>
        <v>N/A</v>
      </c>
      <c r="I332" s="82">
        <f>VLOOKUP(A332,'PAI 2025 GPS rempl2)'!$A$4:$V$505,17,0)</f>
        <v>100</v>
      </c>
      <c r="J332" s="82" t="str">
        <f>VLOOKUP(A332,'PAI 2025 GPS rempl2)'!$A$4:$V$505,18,0)</f>
        <v>Porcentual</v>
      </c>
      <c r="K332" s="169">
        <f>VLOOKUP(A332,'PAI 2025 GPS rempl2)'!$A$4:$V$505,20,0)</f>
        <v>45688</v>
      </c>
      <c r="L332" s="169">
        <f>VLOOKUP(A332,'PAI 2025 GPS rempl2)'!$A$4:$V$505,21,0)</f>
        <v>46013</v>
      </c>
      <c r="M332" s="82" t="str">
        <f>VLOOKUP(A332,'PAI 2025 GPS rempl2)'!$A$4:$V$505,22,0)</f>
        <v>100-SECRETARIA GENERAL;
30-OFICINA ASESORA DE PLANEACIÓN</v>
      </c>
      <c r="N332" s="82"/>
      <c r="O332" s="82"/>
      <c r="P332" s="82"/>
      <c r="Q332" s="82"/>
      <c r="S332" s="81" t="s">
        <v>1130</v>
      </c>
      <c r="T332" s="81" t="str">
        <f>VLOOKUP(A332,'PAI 2025 GPS rempl2)'!$A$3:$E$505,4,0)</f>
        <v>Actividad propia</v>
      </c>
      <c r="U332" s="82" t="s">
        <v>1562</v>
      </c>
      <c r="V332" s="31" t="e">
        <f>VLOOKUP(S332,'PAI 2025 GPS rempl2)'!$E$4:$P$504,12,0)</f>
        <v>#N/A</v>
      </c>
      <c r="W332" s="31" t="e">
        <f>+(V332*100)/($V$113+#REF!+#REF!+$V$322+$V$323+$V$324+$V$325+$V$331+$V$332+$V$372+$V$373+$V$375+$V$376)</f>
        <v>#N/A</v>
      </c>
    </row>
    <row r="333" spans="1:23" x14ac:dyDescent="0.25">
      <c r="A333" s="81" t="s">
        <v>1132</v>
      </c>
      <c r="B333" s="81" t="str">
        <f>VLOOKUP(A333,'PAI 2025 GPS rempl2)'!$A$3:$E$505,4,0)</f>
        <v>Producto</v>
      </c>
      <c r="C333" s="82" t="s">
        <v>1555</v>
      </c>
      <c r="D333" s="82" t="s">
        <v>1563</v>
      </c>
      <c r="E333" s="82" t="s">
        <v>715</v>
      </c>
      <c r="F333" s="82" t="s">
        <v>10</v>
      </c>
      <c r="G333" s="82" t="str">
        <f>VLOOKUP(A333,'PAI 2025 GPS rempl2)'!$E$4:$L$504,8,0)</f>
        <v>N/A</v>
      </c>
      <c r="H333" s="82" t="str">
        <f>VLOOKUP(A333,'PAI 2025 GPS rempl2)'!$A$4:$V$504,15,0)</f>
        <v>Departamentos con estrategias para el Fortalecimiento sobre la Protección y Promoción de la libre competencia, beneficiados (Informe que de cuenta de los departamentos beneficiados )</v>
      </c>
      <c r="I333" s="82">
        <f>VLOOKUP(A333,'PAI 2025 GPS rempl2)'!$A$4:$V$504,17,0)</f>
        <v>56</v>
      </c>
      <c r="J333" s="82" t="str">
        <f>VLOOKUP(A333,'PAI 2025 GPS rempl2)'!$A$4:$V$504,18,0)</f>
        <v>Porcentual</v>
      </c>
      <c r="K333" s="169">
        <f>VLOOKUP(A333,'PAI 2025 GPS rempl2)'!$A$4:$V$504,20,0)</f>
        <v>45670</v>
      </c>
      <c r="L333" s="169">
        <f>VLOOKUP(A333,'PAI 2025 GPS rempl2)'!$A$4:$V$504,21,0)</f>
        <v>46003</v>
      </c>
      <c r="M333" s="82" t="str">
        <f>VLOOKUP(A333,'PAI 2025 GPS rempl2)'!$A$4:$V$504,22,0)</f>
        <v>1000-DESPACHO DEL SUPERINTENDENTE DELEGADO PARA LA PROTECCIÓN DE LA COMPETENCIA</v>
      </c>
      <c r="N333" s="82" t="s">
        <v>1431</v>
      </c>
      <c r="O333" s="82" t="s">
        <v>1432</v>
      </c>
      <c r="P333" s="82" t="s">
        <v>1595</v>
      </c>
      <c r="Q333" s="82" t="s">
        <v>1527</v>
      </c>
      <c r="S333" s="81" t="s">
        <v>1132</v>
      </c>
      <c r="T333" s="81" t="str">
        <f>VLOOKUP(A333,'PAI 2025 GPS rempl2)'!$A$3:$E$505,4,0)</f>
        <v>Producto</v>
      </c>
      <c r="U333" s="82" t="s">
        <v>1555</v>
      </c>
      <c r="V333" s="31">
        <f>VLOOKUP(S333,'PAI 2025 GPS rempl2)'!$E$4:$P$504,12,0)</f>
        <v>20</v>
      </c>
      <c r="W333" s="146">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81" t="s">
        <v>1134</v>
      </c>
      <c r="B334" s="81" t="str">
        <f>VLOOKUP(A334,'PAI 2025 GPS rempl2)'!$A$3:$E$505,4,0)</f>
        <v>Actividad propia</v>
      </c>
      <c r="C334" s="82" t="s">
        <v>1555</v>
      </c>
      <c r="D334" s="82" t="s">
        <v>1563</v>
      </c>
      <c r="E334" s="82" t="s">
        <v>715</v>
      </c>
      <c r="F334" s="82"/>
      <c r="G334" s="82" t="str">
        <f>VLOOKUP(A334,'PAI 2025 GPS rempl2)'!$E$4:$L$504,8,0)</f>
        <v>N/A</v>
      </c>
      <c r="H334" s="82"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2">
        <f>VLOOKUP(A334,'PAI 2025 GPS rempl2)'!$A$4:$V$504,17,0)</f>
        <v>1</v>
      </c>
      <c r="J334" s="82" t="str">
        <f>VLOOKUP(A334,'PAI 2025 GPS rempl2)'!$A$4:$V$504,18,0)</f>
        <v>Númerica</v>
      </c>
      <c r="K334" s="169">
        <f>VLOOKUP(A334,'PAI 2025 GPS rempl2)'!$A$4:$V$504,20,0)</f>
        <v>45670</v>
      </c>
      <c r="L334" s="169">
        <f>VLOOKUP(A334,'PAI 2025 GPS rempl2)'!$A$4:$V$504,21,0)</f>
        <v>45716</v>
      </c>
      <c r="M334" s="82" t="str">
        <f>VLOOKUP(A334,'PAI 2025 GPS rempl2)'!$A$4:$V$504,22,0)</f>
        <v>1000-DESPACHO DEL SUPERINTENDENTE DELEGADO PARA LA PROTECCIÓN DE LA COMPETENCIA</v>
      </c>
      <c r="N334" s="82"/>
      <c r="O334" s="82"/>
      <c r="P334" s="82"/>
      <c r="Q334" s="82"/>
      <c r="S334" s="81" t="s">
        <v>1134</v>
      </c>
      <c r="T334" s="81" t="str">
        <f>VLOOKUP(A334,'PAI 2025 GPS rempl2)'!$A$3:$E$505,4,0)</f>
        <v>Actividad propia</v>
      </c>
      <c r="U334" s="82" t="s">
        <v>1555</v>
      </c>
      <c r="V334" s="31">
        <f>VLOOKUP(S334,'PAI 2025 GPS rempl2)'!$E$4:$P$504,12,0)</f>
        <v>20</v>
      </c>
      <c r="W334" s="148"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5" spans="1:23" x14ac:dyDescent="0.25">
      <c r="A335" s="81" t="s">
        <v>1136</v>
      </c>
      <c r="B335" s="81" t="str">
        <f>VLOOKUP(A335,'PAI 2025 GPS rempl2)'!$A$3:$E$505,4,0)</f>
        <v>Actividad propia</v>
      </c>
      <c r="C335" s="82" t="s">
        <v>1555</v>
      </c>
      <c r="D335" s="82" t="s">
        <v>1563</v>
      </c>
      <c r="E335" s="82" t="s">
        <v>715</v>
      </c>
      <c r="F335" s="82"/>
      <c r="G335" s="82" t="str">
        <f>VLOOKUP(A335,'PAI 2025 GPS rempl2)'!$E$4:$L$504,8,0)</f>
        <v>N/A</v>
      </c>
      <c r="H335" s="82"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2">
        <f>VLOOKUP(A335,'PAI 2025 GPS rempl2)'!$A$4:$V$504,17,0)</f>
        <v>100</v>
      </c>
      <c r="J335" s="82" t="str">
        <f>VLOOKUP(A335,'PAI 2025 GPS rempl2)'!$A$4:$V$504,18,0)</f>
        <v>Porcentual</v>
      </c>
      <c r="K335" s="169">
        <f>VLOOKUP(A335,'PAI 2025 GPS rempl2)'!$A$4:$V$504,20,0)</f>
        <v>45719</v>
      </c>
      <c r="L335" s="169">
        <f>VLOOKUP(A335,'PAI 2025 GPS rempl2)'!$A$4:$V$504,21,0)</f>
        <v>46003</v>
      </c>
      <c r="M335" s="82" t="str">
        <f>VLOOKUP(A335,'PAI 2025 GPS rempl2)'!$A$4:$V$504,22,0)</f>
        <v>1000-DESPACHO DEL SUPERINTENDENTE DELEGADO PARA LA PROTECCIÓN DE LA COMPETENCIA</v>
      </c>
      <c r="N335" s="82"/>
      <c r="O335" s="82"/>
      <c r="P335" s="82"/>
      <c r="Q335" s="82"/>
      <c r="S335" s="81" t="s">
        <v>1136</v>
      </c>
      <c r="T335" s="81" t="str">
        <f>VLOOKUP(A335,'PAI 2025 GPS rempl2)'!$A$3:$E$505,4,0)</f>
        <v>Actividad propia</v>
      </c>
      <c r="U335" s="82" t="s">
        <v>1555</v>
      </c>
      <c r="V335" s="31">
        <f>VLOOKUP(S335,'PAI 2025 GPS rempl2)'!$E$4:$P$504,12,0)</f>
        <v>80</v>
      </c>
      <c r="W335" s="148"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6" spans="1:23" x14ac:dyDescent="0.25">
      <c r="A336" s="81" t="s">
        <v>1138</v>
      </c>
      <c r="B336" s="81" t="str">
        <f>VLOOKUP(A336,'PAI 2025 GPS rempl2)'!$A$3:$E$505,4,0)</f>
        <v>Producto</v>
      </c>
      <c r="C336" s="82" t="s">
        <v>1565</v>
      </c>
      <c r="D336" s="82" t="s">
        <v>1564</v>
      </c>
      <c r="E336" s="82" t="s">
        <v>767</v>
      </c>
      <c r="F336" s="82" t="s">
        <v>12</v>
      </c>
      <c r="G336" s="82" t="str">
        <f>VLOOKUP(A336,'PAI 2025 GPS rempl2)'!$E$4:$L$504,8,0)</f>
        <v>N/A</v>
      </c>
      <c r="H336" s="82"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2">
        <f>VLOOKUP(A336,'PAI 2025 GPS rempl2)'!$A$4:$V$504,17,0)</f>
        <v>4</v>
      </c>
      <c r="J336" s="82" t="str">
        <f>VLOOKUP(A336,'PAI 2025 GPS rempl2)'!$A$4:$V$504,18,0)</f>
        <v>Númerica</v>
      </c>
      <c r="K336" s="169">
        <f>VLOOKUP(A336,'PAI 2025 GPS rempl2)'!$A$4:$V$504,20,0)</f>
        <v>45691</v>
      </c>
      <c r="L336" s="169">
        <f>VLOOKUP(A336,'PAI 2025 GPS rempl2)'!$A$4:$V$504,21,0)</f>
        <v>45989</v>
      </c>
      <c r="M336" s="82" t="str">
        <f>VLOOKUP(A336,'PAI 2025 GPS rempl2)'!$A$4:$V$504,22,0)</f>
        <v>10-OFICINA  ASESORA JURÍDICA;
1000-DESPACHO DEL SUPERINTENDENTE DELEGADO PARA LA PROTECCIÓN DE LA COMPETENCIA;
73-GRUPO DE TRABAJO DE COMUNICACION</v>
      </c>
      <c r="N336" s="82" t="s">
        <v>1427</v>
      </c>
      <c r="O336" s="82" t="s">
        <v>1428</v>
      </c>
      <c r="P336" s="82" t="s">
        <v>1776</v>
      </c>
      <c r="Q336" s="82" t="s">
        <v>1525</v>
      </c>
      <c r="S336" s="81" t="s">
        <v>1138</v>
      </c>
      <c r="T336" s="81" t="str">
        <f>VLOOKUP(A336,'PAI 2025 GPS rempl2)'!$A$3:$E$505,4,0)</f>
        <v>Producto</v>
      </c>
      <c r="U336" s="82" t="s">
        <v>1565</v>
      </c>
      <c r="V336" s="31">
        <f>VLOOKUP(S336,'PAI 2025 GPS rempl2)'!$E$4:$P$504,12,0)</f>
        <v>20</v>
      </c>
      <c r="W336" s="31">
        <f>+(V336*100)/($V$150+$V$168+$V$174+$V$177+$V$183+$V$190+$V$199+$V$336+$V$342+$V$430+$V$463)</f>
        <v>10.526315789473685</v>
      </c>
    </row>
    <row r="337" spans="1:23" x14ac:dyDescent="0.25">
      <c r="A337" s="81" t="s">
        <v>1141</v>
      </c>
      <c r="B337" s="81" t="str">
        <f>VLOOKUP(A337,'PAI 2025 GPS rempl2)'!$A$3:$E$505,4,0)</f>
        <v>Actividad propia</v>
      </c>
      <c r="C337" s="82" t="s">
        <v>1565</v>
      </c>
      <c r="D337" s="82" t="s">
        <v>1564</v>
      </c>
      <c r="E337" s="82" t="s">
        <v>767</v>
      </c>
      <c r="F337" s="82"/>
      <c r="G337" s="82" t="str">
        <f>VLOOKUP(A337,'PAI 2025 GPS rempl2)'!$E$4:$L$504,8,0)</f>
        <v>N/A</v>
      </c>
      <c r="H337" s="82" t="str">
        <f>VLOOKUP(A337,'PAI 2025 GPS rempl2)'!$A$4:$V$504,15,0)</f>
        <v>Elaborar y enviar los documentos a la Oficina Asesora Jurídica  (Documento en Word de la guía o manual remitido a la Oficina Asesora Jurídica)</v>
      </c>
      <c r="I337" s="82">
        <f>VLOOKUP(A337,'PAI 2025 GPS rempl2)'!$A$4:$V$504,17,0)</f>
        <v>4</v>
      </c>
      <c r="J337" s="82" t="str">
        <f>VLOOKUP(A337,'PAI 2025 GPS rempl2)'!$A$4:$V$504,18,0)</f>
        <v>Númerica</v>
      </c>
      <c r="K337" s="169">
        <f>VLOOKUP(A337,'PAI 2025 GPS rempl2)'!$A$4:$V$504,20,0)</f>
        <v>45691</v>
      </c>
      <c r="L337" s="169">
        <f>VLOOKUP(A337,'PAI 2025 GPS rempl2)'!$A$4:$V$504,21,0)</f>
        <v>45869</v>
      </c>
      <c r="M337" s="82" t="str">
        <f>VLOOKUP(A337,'PAI 2025 GPS rempl2)'!$A$4:$V$504,22,0)</f>
        <v>1000-DESPACHO DEL SUPERINTENDENTE DELEGADO PARA LA PROTECCIÓN DE LA COMPETENCIA</v>
      </c>
      <c r="N337" s="82"/>
      <c r="O337" s="82"/>
      <c r="P337" s="82"/>
      <c r="Q337" s="82"/>
      <c r="S337" s="81" t="s">
        <v>1141</v>
      </c>
      <c r="T337" s="81" t="str">
        <f>VLOOKUP(A337,'PAI 2025 GPS rempl2)'!$A$3:$E$505,4,0)</f>
        <v>Actividad propia</v>
      </c>
      <c r="U337" s="82" t="s">
        <v>1565</v>
      </c>
      <c r="V337" s="31">
        <f>VLOOKUP(S337,'PAI 2025 GPS rempl2)'!$E$4:$P$504,12,0)</f>
        <v>50</v>
      </c>
      <c r="W337" s="31">
        <f>+(V337*100)/($V$151+$V$153+$V$154+$V$155+$V$169+$V$170+$V$171+$V$172+$V$173+$V$175+$V$176+$V$178+$V$179+$V$180+$V$181+$V$182+$V$184+$V$185+$V$186+$V$187+$V$188+$V$189+$V$191+$V$192+$V$193+$V$194+$V$200+$V$201+$V$337+$V$339+$V$341+$V$343+$V$344+$V$431+$V$432+$V$433+$V$434+$V$464+$V$465)</f>
        <v>4.5454545454545459</v>
      </c>
    </row>
    <row r="338" spans="1:23" x14ac:dyDescent="0.25">
      <c r="A338" s="81" t="s">
        <v>1143</v>
      </c>
      <c r="B338" s="81" t="str">
        <f>VLOOKUP(A338,'PAI 2025 GPS rempl2)'!$A$3:$E$505,4,0)</f>
        <v>Actividad sin participación</v>
      </c>
      <c r="C338" s="82" t="s">
        <v>1565</v>
      </c>
      <c r="D338" s="82" t="s">
        <v>1564</v>
      </c>
      <c r="E338" s="82" t="s">
        <v>767</v>
      </c>
      <c r="F338" s="82"/>
      <c r="G338" s="82" t="str">
        <f>VLOOKUP(A338,'PAI 2025 GPS rempl2)'!$E$4:$L$504,8,0)</f>
        <v>N/A</v>
      </c>
      <c r="H338" s="82" t="str">
        <f>VLOOKUP(A338,'PAI 2025 GPS rempl2)'!$A$4:$V$504,15,0)</f>
        <v>Revisar y/o aprobar los documentos y enviarlos al área solicitante mediante correo electrónico. (Correo electrónico con revisión y/o aprobación de los documentos)</v>
      </c>
      <c r="I338" s="82">
        <f>VLOOKUP(A338,'PAI 2025 GPS rempl2)'!$A$4:$V$504,17,0)</f>
        <v>4</v>
      </c>
      <c r="J338" s="82" t="str">
        <f>VLOOKUP(A338,'PAI 2025 GPS rempl2)'!$A$4:$V$504,18,0)</f>
        <v>Númerica</v>
      </c>
      <c r="K338" s="169">
        <f>VLOOKUP(A338,'PAI 2025 GPS rempl2)'!$A$4:$V$504,20,0)</f>
        <v>45736</v>
      </c>
      <c r="L338" s="169">
        <f>VLOOKUP(A338,'PAI 2025 GPS rempl2)'!$A$4:$V$504,21,0)</f>
        <v>45869</v>
      </c>
      <c r="M338" s="82" t="str">
        <f>VLOOKUP(A338,'PAI 2025 GPS rempl2)'!$A$4:$V$504,22,0)</f>
        <v>10-OFICINA  ASESORA JURÍDICA</v>
      </c>
      <c r="N338" s="82"/>
      <c r="O338" s="82"/>
      <c r="P338" s="82"/>
      <c r="Q338" s="82"/>
      <c r="S338" s="81" t="s">
        <v>1143</v>
      </c>
      <c r="T338" s="81" t="str">
        <f>VLOOKUP(A338,'PAI 2025 GPS rempl2)'!$A$3:$E$505,4,0)</f>
        <v>Actividad sin participación</v>
      </c>
      <c r="U338" s="82" t="s">
        <v>1565</v>
      </c>
      <c r="V338" s="31">
        <f>VLOOKUP(S338,'PAI 2025 GPS rempl2)'!$E$4:$P$504,12,0)</f>
        <v>0</v>
      </c>
      <c r="W338" s="31">
        <f t="shared" ref="W338" si="12">+(V338*100)/1100</f>
        <v>0</v>
      </c>
    </row>
    <row r="339" spans="1:23" x14ac:dyDescent="0.25">
      <c r="A339" s="81" t="s">
        <v>1146</v>
      </c>
      <c r="B339" s="81" t="str">
        <f>VLOOKUP(A339,'PAI 2025 GPS rempl2)'!$A$3:$E$505,4,0)</f>
        <v>Actividad propia</v>
      </c>
      <c r="C339" s="82" t="s">
        <v>1565</v>
      </c>
      <c r="D339" s="82" t="s">
        <v>1564</v>
      </c>
      <c r="E339" s="82" t="s">
        <v>767</v>
      </c>
      <c r="F339" s="82"/>
      <c r="G339" s="82" t="str">
        <f>VLOOKUP(A339,'PAI 2025 GPS rempl2)'!$E$4:$L$504,8,0)</f>
        <v>N/A</v>
      </c>
      <c r="H339" s="82"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2">
        <f>VLOOKUP(A339,'PAI 2025 GPS rempl2)'!$A$4:$V$504,17,0)</f>
        <v>4</v>
      </c>
      <c r="J339" s="82" t="str">
        <f>VLOOKUP(A339,'PAI 2025 GPS rempl2)'!$A$4:$V$504,18,0)</f>
        <v>Númerica</v>
      </c>
      <c r="K339" s="169">
        <f>VLOOKUP(A339,'PAI 2025 GPS rempl2)'!$A$4:$V$504,20,0)</f>
        <v>45870</v>
      </c>
      <c r="L339" s="169">
        <f>VLOOKUP(A339,'PAI 2025 GPS rempl2)'!$A$4:$V$504,21,0)</f>
        <v>45898</v>
      </c>
      <c r="M339" s="82" t="str">
        <f>VLOOKUP(A339,'PAI 2025 GPS rempl2)'!$A$4:$V$504,22,0)</f>
        <v>1000-DESPACHO DEL SUPERINTENDENTE DELEGADO PARA LA PROTECCIÓN DE LA COMPETENCIA</v>
      </c>
      <c r="N339" s="82"/>
      <c r="O339" s="82"/>
      <c r="P339" s="82"/>
      <c r="Q339" s="82"/>
      <c r="S339" s="81" t="s">
        <v>1146</v>
      </c>
      <c r="T339" s="81" t="str">
        <f>VLOOKUP(A339,'PAI 2025 GPS rempl2)'!$A$3:$E$505,4,0)</f>
        <v>Actividad propia</v>
      </c>
      <c r="U339" s="82" t="s">
        <v>1565</v>
      </c>
      <c r="V339" s="31">
        <f>VLOOKUP(S339,'PAI 2025 GPS rempl2)'!$E$4:$P$504,12,0)</f>
        <v>30</v>
      </c>
      <c r="W339" s="31">
        <f>+(V339*100)/($V$151+$V$153+$V$154+$V$155+$V$169+$V$170+$V$171+$V$172+$V$173+$V$175+$V$176+$V$178+$V$179+$V$180+$V$181+$V$182+$V$184+$V$185+$V$186+$V$187+$V$188+$V$189+$V$191+$V$192+$V$193+$V$194+$V$200+$V$201+$V$337+$V$339+$V$341+$V$343+$V$344+$V$431+$V$432+$V$433+$V$434+$V$464+$V$465)</f>
        <v>2.7272727272727271</v>
      </c>
    </row>
    <row r="340" spans="1:23" x14ac:dyDescent="0.25">
      <c r="A340" s="81" t="s">
        <v>1148</v>
      </c>
      <c r="B340" s="81" t="str">
        <f>VLOOKUP(A340,'PAI 2025 GPS rempl2)'!$A$3:$E$505,4,0)</f>
        <v>Actividad sin participación</v>
      </c>
      <c r="C340" s="82" t="s">
        <v>1565</v>
      </c>
      <c r="D340" s="82" t="s">
        <v>1564</v>
      </c>
      <c r="E340" s="82" t="s">
        <v>767</v>
      </c>
      <c r="F340" s="82"/>
      <c r="G340" s="82" t="str">
        <f>VLOOKUP(A340,'PAI 2025 GPS rempl2)'!$E$4:$L$504,8,0)</f>
        <v>N/A</v>
      </c>
      <c r="H340" s="82" t="str">
        <f>VLOOKUP(A340,'PAI 2025 GPS rempl2)'!$A$4:$V$504,15,0)</f>
        <v>Elaborar y enviar al área solicitante, los  documentos con ajustes de corrección de estilo y diagramado.  (Documento Final)</v>
      </c>
      <c r="I340" s="82">
        <f>VLOOKUP(A340,'PAI 2025 GPS rempl2)'!$A$4:$V$504,17,0)</f>
        <v>4</v>
      </c>
      <c r="J340" s="82" t="str">
        <f>VLOOKUP(A340,'PAI 2025 GPS rempl2)'!$A$4:$V$504,18,0)</f>
        <v>Númerica</v>
      </c>
      <c r="K340" s="169">
        <f>VLOOKUP(A340,'PAI 2025 GPS rempl2)'!$A$4:$V$504,20,0)</f>
        <v>45901</v>
      </c>
      <c r="L340" s="169">
        <f>VLOOKUP(A340,'PAI 2025 GPS rempl2)'!$A$4:$V$504,21,0)</f>
        <v>45961</v>
      </c>
      <c r="M340" s="82" t="str">
        <f>VLOOKUP(A340,'PAI 2025 GPS rempl2)'!$A$4:$V$504,22,0)</f>
        <v>73-GRUPO DE TRABAJO DE COMUNICACION</v>
      </c>
      <c r="N340" s="82"/>
      <c r="O340" s="82"/>
      <c r="P340" s="82"/>
      <c r="Q340" s="82"/>
      <c r="S340" s="81" t="s">
        <v>1148</v>
      </c>
      <c r="T340" s="81" t="str">
        <f>VLOOKUP(A340,'PAI 2025 GPS rempl2)'!$A$3:$E$505,4,0)</f>
        <v>Actividad sin participación</v>
      </c>
      <c r="U340" s="82" t="s">
        <v>1565</v>
      </c>
      <c r="V340" s="31">
        <f>VLOOKUP(S340,'PAI 2025 GPS rempl2)'!$E$4:$P$504,12,0)</f>
        <v>0</v>
      </c>
      <c r="W340" s="31">
        <f>+V340</f>
        <v>0</v>
      </c>
    </row>
    <row r="341" spans="1:23" x14ac:dyDescent="0.25">
      <c r="A341" s="81" t="s">
        <v>1150</v>
      </c>
      <c r="B341" s="81" t="str">
        <f>VLOOKUP(A341,'PAI 2025 GPS rempl2)'!$A$3:$E$505,4,0)</f>
        <v>Actividad propia</v>
      </c>
      <c r="C341" s="82" t="s">
        <v>1565</v>
      </c>
      <c r="D341" s="82" t="s">
        <v>1564</v>
      </c>
      <c r="E341" s="82" t="s">
        <v>767</v>
      </c>
      <c r="F341" s="82"/>
      <c r="G341" s="82" t="str">
        <f>VLOOKUP(A341,'PAI 2025 GPS rempl2)'!$E$4:$L$504,8,0)</f>
        <v>N/A</v>
      </c>
      <c r="H341" s="82" t="str">
        <f>VLOOKUP(A341,'PAI 2025 GPS rempl2)'!$A$4:$V$504,15,0)</f>
        <v>Solicitar la Publicación de los documentos en la página web. (Correo electrónico y Documento de la guía o manual a publicar)</v>
      </c>
      <c r="I341" s="82">
        <f>VLOOKUP(A341,'PAI 2025 GPS rempl2)'!$A$4:$V$504,17,0)</f>
        <v>4</v>
      </c>
      <c r="J341" s="82" t="str">
        <f>VLOOKUP(A341,'PAI 2025 GPS rempl2)'!$A$4:$V$504,18,0)</f>
        <v>Númerica</v>
      </c>
      <c r="K341" s="169">
        <f>VLOOKUP(A341,'PAI 2025 GPS rempl2)'!$A$4:$V$504,20,0)</f>
        <v>45965</v>
      </c>
      <c r="L341" s="169">
        <f>VLOOKUP(A341,'PAI 2025 GPS rempl2)'!$A$4:$V$504,21,0)</f>
        <v>45989</v>
      </c>
      <c r="M341" s="82" t="str">
        <f>VLOOKUP(A341,'PAI 2025 GPS rempl2)'!$A$4:$V$504,22,0)</f>
        <v>1000-DESPACHO DEL SUPERINTENDENTE DELEGADO PARA LA PROTECCIÓN DE LA COMPETENCIA</v>
      </c>
      <c r="N341" s="82"/>
      <c r="O341" s="82"/>
      <c r="P341" s="82"/>
      <c r="Q341" s="82"/>
      <c r="S341" s="81" t="s">
        <v>1150</v>
      </c>
      <c r="T341" s="81" t="str">
        <f>VLOOKUP(A341,'PAI 2025 GPS rempl2)'!$A$3:$E$505,4,0)</f>
        <v>Actividad propia</v>
      </c>
      <c r="U341" s="82" t="s">
        <v>1565</v>
      </c>
      <c r="V341" s="31">
        <f>VLOOKUP(S341,'PAI 2025 GPS rempl2)'!$E$4:$P$504,12,0)</f>
        <v>20</v>
      </c>
      <c r="W341" s="31">
        <f>+(V341*100)/($V$151+$V$153+$V$154+$V$155+$V$169+$V$170+$V$171+$V$172+$V$173+$V$175+$V$176+$V$178+$V$179+$V$180+$V$181+$V$182+$V$184+$V$185+$V$186+$V$187+$V$188+$V$189+$V$191+$V$192+$V$193+$V$194+$V$200+$V$201+$V$337+$V$339+$V$341+$V$343+$V$344+$V$431+$V$432+$V$433+$V$434+$V$464+$V$465)</f>
        <v>1.8181818181818181</v>
      </c>
    </row>
    <row r="342" spans="1:23" x14ac:dyDescent="0.25">
      <c r="A342" s="81" t="s">
        <v>1152</v>
      </c>
      <c r="B342" s="81" t="str">
        <f>VLOOKUP(A342,'PAI 2025 GPS rempl2)'!$A$3:$E$505,4,0)</f>
        <v>Producto</v>
      </c>
      <c r="C342" s="82" t="s">
        <v>1565</v>
      </c>
      <c r="D342" s="82" t="s">
        <v>1564</v>
      </c>
      <c r="E342" s="82" t="s">
        <v>767</v>
      </c>
      <c r="F342" s="82" t="s">
        <v>12</v>
      </c>
      <c r="G342" s="82" t="str">
        <f>VLOOKUP(A342,'PAI 2025 GPS rempl2)'!$E$4:$L$504,8,0)</f>
        <v>N/A</v>
      </c>
      <c r="H342" s="82"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2">
        <f>VLOOKUP(A342,'PAI 2025 GPS rempl2)'!$A$4:$V$504,17,0)</f>
        <v>5</v>
      </c>
      <c r="J342" s="82" t="str">
        <f>VLOOKUP(A342,'PAI 2025 GPS rempl2)'!$A$4:$V$504,18,0)</f>
        <v>Númerica</v>
      </c>
      <c r="K342" s="169">
        <f>VLOOKUP(A342,'PAI 2025 GPS rempl2)'!$A$4:$V$504,20,0)</f>
        <v>45691</v>
      </c>
      <c r="L342" s="169">
        <f>VLOOKUP(A342,'PAI 2025 GPS rempl2)'!$A$4:$V$504,21,0)</f>
        <v>46003</v>
      </c>
      <c r="M342" s="82" t="str">
        <f>VLOOKUP(A342,'PAI 2025 GPS rempl2)'!$A$4:$V$504,22,0)</f>
        <v>1000-DESPACHO DEL SUPERINTENDENTE DELEGADO PARA LA PROTECCIÓN DE LA COMPETENCIA</v>
      </c>
      <c r="N342" s="82" t="s">
        <v>1427</v>
      </c>
      <c r="O342" s="82" t="s">
        <v>1428</v>
      </c>
      <c r="P342" s="82" t="s">
        <v>1596</v>
      </c>
      <c r="Q342" s="82" t="s">
        <v>1525</v>
      </c>
      <c r="S342" s="81" t="s">
        <v>1152</v>
      </c>
      <c r="T342" s="81" t="str">
        <f>VLOOKUP(A342,'PAI 2025 GPS rempl2)'!$A$3:$E$505,4,0)</f>
        <v>Producto</v>
      </c>
      <c r="U342" s="82" t="s">
        <v>1565</v>
      </c>
      <c r="V342" s="31">
        <f>VLOOKUP(S342,'PAI 2025 GPS rempl2)'!$E$4:$P$504,12,0)</f>
        <v>15</v>
      </c>
      <c r="W342" s="31">
        <f>+(V342*100)/($V$150+$V$168+$V$174+$V$177+$V$183+$V$190+$V$199+$V$336+$V$342+$V$430+$V$463)</f>
        <v>7.8947368421052628</v>
      </c>
    </row>
    <row r="343" spans="1:23" x14ac:dyDescent="0.25">
      <c r="A343" s="81" t="s">
        <v>1154</v>
      </c>
      <c r="B343" s="81" t="str">
        <f>VLOOKUP(A343,'PAI 2025 GPS rempl2)'!$A$3:$E$505,4,0)</f>
        <v>Actividad propia</v>
      </c>
      <c r="C343" s="82" t="s">
        <v>1565</v>
      </c>
      <c r="D343" s="82" t="s">
        <v>1564</v>
      </c>
      <c r="E343" s="82" t="s">
        <v>767</v>
      </c>
      <c r="F343" s="82"/>
      <c r="G343" s="82" t="str">
        <f>VLOOKUP(A343,'PAI 2025 GPS rempl2)'!$E$4:$L$504,8,0)</f>
        <v>N/A</v>
      </c>
      <c r="H343" s="82" t="str">
        <f>VLOOKUP(A343,'PAI 2025 GPS rempl2)'!$A$4:$V$504,15,0)</f>
        <v>Definir el alcance requerido, para los estudios o informes.  (Acta con el alcance definido)</v>
      </c>
      <c r="I343" s="82">
        <f>VLOOKUP(A343,'PAI 2025 GPS rempl2)'!$A$4:$V$504,17,0)</f>
        <v>5</v>
      </c>
      <c r="J343" s="82" t="str">
        <f>VLOOKUP(A343,'PAI 2025 GPS rempl2)'!$A$4:$V$504,18,0)</f>
        <v>Númerica</v>
      </c>
      <c r="K343" s="169">
        <f>VLOOKUP(A343,'PAI 2025 GPS rempl2)'!$A$4:$V$504,20,0)</f>
        <v>45691</v>
      </c>
      <c r="L343" s="169">
        <f>VLOOKUP(A343,'PAI 2025 GPS rempl2)'!$A$4:$V$504,21,0)</f>
        <v>45716</v>
      </c>
      <c r="M343" s="82" t="str">
        <f>VLOOKUP(A343,'PAI 2025 GPS rempl2)'!$A$4:$V$504,22,0)</f>
        <v>1000-DESPACHO DEL SUPERINTENDENTE DELEGADO PARA LA PROTECCIÓN DE LA COMPETENCIA</v>
      </c>
      <c r="N343" s="82"/>
      <c r="O343" s="82"/>
      <c r="P343" s="82"/>
      <c r="Q343" s="82"/>
      <c r="S343" s="81" t="s">
        <v>1154</v>
      </c>
      <c r="T343" s="81" t="str">
        <f>VLOOKUP(A343,'PAI 2025 GPS rempl2)'!$A$3:$E$505,4,0)</f>
        <v>Actividad propia</v>
      </c>
      <c r="U343" s="82" t="s">
        <v>1565</v>
      </c>
      <c r="V343" s="31">
        <f>VLOOKUP(S343,'PAI 2025 GPS rempl2)'!$E$4:$P$504,12,0)</f>
        <v>20</v>
      </c>
      <c r="W343" s="31">
        <f>+(V343*100)/($V$151+$V$153+$V$154+$V$155+$V$169+$V$170+$V$171+$V$172+$V$173+$V$175+$V$176+$V$178+$V$179+$V$180+$V$181+$V$182+$V$184+$V$185+$V$186+$V$187+$V$188+$V$189+$V$191+$V$192+$V$193+$V$194+$V$200+$V$201+$V$337+$V$339+$V$341+$V$343+$V$344+$V$431+$V$432+$V$433+$V$434+$V$464+$V$465)</f>
        <v>1.8181818181818181</v>
      </c>
    </row>
    <row r="344" spans="1:23" x14ac:dyDescent="0.25">
      <c r="A344" s="81" t="s">
        <v>1156</v>
      </c>
      <c r="B344" s="81" t="str">
        <f>VLOOKUP(A344,'PAI 2025 GPS rempl2)'!$A$3:$E$505,4,0)</f>
        <v>Actividad propia</v>
      </c>
      <c r="C344" s="82" t="s">
        <v>1565</v>
      </c>
      <c r="D344" s="82" t="s">
        <v>1564</v>
      </c>
      <c r="E344" s="82" t="s">
        <v>767</v>
      </c>
      <c r="F344" s="82"/>
      <c r="G344" s="82" t="str">
        <f>VLOOKUP(A344,'PAI 2025 GPS rempl2)'!$E$4:$L$504,8,0)</f>
        <v>N/A</v>
      </c>
      <c r="H344" s="82" t="str">
        <f>VLOOKUP(A344,'PAI 2025 GPS rempl2)'!$A$4:$V$504,15,0)</f>
        <v>Realizar y entregar los estudios o informes   (Estudio presentado a la Delegada para la Protección de la Competencia)</v>
      </c>
      <c r="I344" s="82">
        <f>VLOOKUP(A344,'PAI 2025 GPS rempl2)'!$A$4:$V$504,17,0)</f>
        <v>5</v>
      </c>
      <c r="J344" s="82" t="str">
        <f>VLOOKUP(A344,'PAI 2025 GPS rempl2)'!$A$4:$V$504,18,0)</f>
        <v>Númerica</v>
      </c>
      <c r="K344" s="169">
        <f>VLOOKUP(A344,'PAI 2025 GPS rempl2)'!$A$4:$V$504,20,0)</f>
        <v>45719</v>
      </c>
      <c r="L344" s="169">
        <f>VLOOKUP(A344,'PAI 2025 GPS rempl2)'!$A$4:$V$504,21,0)</f>
        <v>46003</v>
      </c>
      <c r="M344" s="82" t="str">
        <f>VLOOKUP(A344,'PAI 2025 GPS rempl2)'!$A$4:$V$504,22,0)</f>
        <v>1000-DESPACHO DEL SUPERINTENDENTE DELEGADO PARA LA PROTECCIÓN DE LA COMPETENCIA</v>
      </c>
      <c r="N344" s="82"/>
      <c r="O344" s="82"/>
      <c r="P344" s="82"/>
      <c r="Q344" s="82"/>
      <c r="S344" s="81" t="s">
        <v>1156</v>
      </c>
      <c r="T344" s="81" t="str">
        <f>VLOOKUP(A344,'PAI 2025 GPS rempl2)'!$A$3:$E$505,4,0)</f>
        <v>Actividad propia</v>
      </c>
      <c r="U344" s="82" t="s">
        <v>1565</v>
      </c>
      <c r="V344" s="31">
        <f>VLOOKUP(S344,'PAI 2025 GPS rempl2)'!$E$4:$P$504,12,0)</f>
        <v>80</v>
      </c>
      <c r="W344" s="31">
        <f>+(V344*100)/($V$151+$V$153+$V$154+$V$155+$V$169+$V$170+$V$171+$V$172+$V$173+$V$175+$V$176+$V$178+$V$179+$V$180+$V$181+$V$182+$V$184+$V$185+$V$186+$V$187+$V$188+$V$189+$V$191+$V$192+$V$193+$V$194+$V$200+$V$201+$V$337+$V$339+$V$341+$V$343+$V$344+$V$431+$V$432+$V$433+$V$434+$V$464+$V$465)</f>
        <v>7.2727272727272725</v>
      </c>
    </row>
    <row r="345" spans="1:23" x14ac:dyDescent="0.25">
      <c r="A345" s="81" t="s">
        <v>1158</v>
      </c>
      <c r="B345" s="81" t="str">
        <f>VLOOKUP(A345,'PAI 2025 GPS rempl2)'!$A$3:$E$505,4,0)</f>
        <v>Producto</v>
      </c>
      <c r="C345" s="82" t="s">
        <v>1555</v>
      </c>
      <c r="D345" s="82" t="s">
        <v>1566</v>
      </c>
      <c r="E345" s="82" t="s">
        <v>1474</v>
      </c>
      <c r="F345" s="82" t="s">
        <v>13</v>
      </c>
      <c r="G345" s="82" t="str">
        <f>VLOOKUP(A345,'PAI 2025 GPS rempl2)'!$E$4:$L$504,8,0)</f>
        <v>N/A</v>
      </c>
      <c r="H345" s="82" t="str">
        <f>VLOOKUP(A345,'PAI 2025 GPS rempl2)'!$A$4:$V$504,15,0)</f>
        <v>Reforma de la norma andina Decisión 608 de la CAN, con el objetivo de contribuir al desarrollo de un sistema normativo de protección de la libre competencia a nivel andino (Documento de revisión)</v>
      </c>
      <c r="I345" s="82">
        <f>VLOOKUP(A345,'PAI 2025 GPS rempl2)'!$A$4:$V$504,17,0)</f>
        <v>1</v>
      </c>
      <c r="J345" s="82" t="str">
        <f>VLOOKUP(A345,'PAI 2025 GPS rempl2)'!$A$4:$V$504,18,0)</f>
        <v>Númerica</v>
      </c>
      <c r="K345" s="169">
        <f>VLOOKUP(A345,'PAI 2025 GPS rempl2)'!$A$4:$V$504,20,0)</f>
        <v>45691</v>
      </c>
      <c r="L345" s="169">
        <f>VLOOKUP(A345,'PAI 2025 GPS rempl2)'!$A$4:$V$504,21,0)</f>
        <v>46010</v>
      </c>
      <c r="M345" s="82" t="str">
        <f>VLOOKUP(A345,'PAI 2025 GPS rempl2)'!$A$4:$V$504,22,0)</f>
        <v>1000-DESPACHO DEL SUPERINTENDENTE DELEGADO PARA LA PROTECCIÓN DE LA COMPETENCIA</v>
      </c>
      <c r="N345" s="82" t="s">
        <v>1434</v>
      </c>
      <c r="O345" s="82" t="s">
        <v>1473</v>
      </c>
      <c r="P345" s="82" t="s">
        <v>1777</v>
      </c>
      <c r="Q345" s="82" t="s">
        <v>1528</v>
      </c>
      <c r="S345" s="81" t="s">
        <v>1158</v>
      </c>
      <c r="T345" s="81" t="str">
        <f>VLOOKUP(A345,'PAI 2025 GPS rempl2)'!$A$3:$E$505,4,0)</f>
        <v>Producto</v>
      </c>
      <c r="U345" s="82" t="s">
        <v>1555</v>
      </c>
      <c r="V345" s="31">
        <f>VLOOKUP(S345,'PAI 2025 GPS rempl2)'!$E$4:$P$504,12,0)</f>
        <v>15</v>
      </c>
      <c r="W345" s="146">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81" t="s">
        <v>1160</v>
      </c>
      <c r="B346" s="81" t="str">
        <f>VLOOKUP(A346,'PAI 2025 GPS rempl2)'!$A$3:$E$505,4,0)</f>
        <v>Actividad propia</v>
      </c>
      <c r="C346" s="82" t="s">
        <v>1555</v>
      </c>
      <c r="D346" s="82" t="s">
        <v>1566</v>
      </c>
      <c r="E346" s="82" t="s">
        <v>1474</v>
      </c>
      <c r="F346" s="82"/>
      <c r="G346" s="82" t="str">
        <f>VLOOKUP(A346,'PAI 2025 GPS rempl2)'!$E$4:$L$504,8,0)</f>
        <v>N/A</v>
      </c>
      <c r="H346" s="82" t="str">
        <f>VLOOKUP(A346,'PAI 2025 GPS rempl2)'!$A$4:$V$504,15,0)</f>
        <v>Participar en las reuniones para discusión, aprobación y divulgación del articulado de la modificación a la Decisión 608 de la CAN.  (Listado de asistencia, captura de pantalla de la reunión o acta de discusión)</v>
      </c>
      <c r="I346" s="82">
        <f>VLOOKUP(A346,'PAI 2025 GPS rempl2)'!$A$4:$V$504,17,0)</f>
        <v>6</v>
      </c>
      <c r="J346" s="82" t="str">
        <f>VLOOKUP(A346,'PAI 2025 GPS rempl2)'!$A$4:$V$504,18,0)</f>
        <v>Númerica</v>
      </c>
      <c r="K346" s="169">
        <f>VLOOKUP(A346,'PAI 2025 GPS rempl2)'!$A$4:$V$504,20,0)</f>
        <v>45691</v>
      </c>
      <c r="L346" s="169">
        <f>VLOOKUP(A346,'PAI 2025 GPS rempl2)'!$A$4:$V$504,21,0)</f>
        <v>45989</v>
      </c>
      <c r="M346" s="82" t="str">
        <f>VLOOKUP(A346,'PAI 2025 GPS rempl2)'!$A$4:$V$504,22,0)</f>
        <v>1000-DESPACHO DEL SUPERINTENDENTE DELEGADO PARA LA PROTECCIÓN DE LA COMPETENCIA</v>
      </c>
      <c r="N346" s="82"/>
      <c r="O346" s="82"/>
      <c r="P346" s="82"/>
      <c r="Q346" s="82"/>
      <c r="S346" s="81" t="s">
        <v>1160</v>
      </c>
      <c r="T346" s="81" t="str">
        <f>VLOOKUP(A346,'PAI 2025 GPS rempl2)'!$A$3:$E$505,4,0)</f>
        <v>Actividad propia</v>
      </c>
      <c r="U346" s="82" t="s">
        <v>1555</v>
      </c>
      <c r="V346" s="31">
        <f>VLOOKUP(S346,'PAI 2025 GPS rempl2)'!$E$4:$P$504,12,0)</f>
        <v>20</v>
      </c>
      <c r="W346" s="148"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7" spans="1:23" x14ac:dyDescent="0.25">
      <c r="A347" s="81" t="s">
        <v>1162</v>
      </c>
      <c r="B347" s="81" t="str">
        <f>VLOOKUP(A347,'PAI 2025 GPS rempl2)'!$A$3:$E$505,4,0)</f>
        <v>Actividad propia</v>
      </c>
      <c r="C347" s="82" t="s">
        <v>1555</v>
      </c>
      <c r="D347" s="82" t="s">
        <v>1566</v>
      </c>
      <c r="E347" s="82" t="s">
        <v>1474</v>
      </c>
      <c r="F347" s="82"/>
      <c r="G347" s="82" t="str">
        <f>VLOOKUP(A347,'PAI 2025 GPS rempl2)'!$E$4:$L$504,8,0)</f>
        <v>N/A</v>
      </c>
      <c r="H347" s="82" t="str">
        <f>VLOOKUP(A347,'PAI 2025 GPS rempl2)'!$A$4:$V$504,15,0)</f>
        <v>Realizar la revisión de las modificaciones a la Decisión 608  (Documento de revisión)</v>
      </c>
      <c r="I347" s="82">
        <f>VLOOKUP(A347,'PAI 2025 GPS rempl2)'!$A$4:$V$504,17,0)</f>
        <v>1</v>
      </c>
      <c r="J347" s="82" t="str">
        <f>VLOOKUP(A347,'PAI 2025 GPS rempl2)'!$A$4:$V$504,18,0)</f>
        <v>Númerica</v>
      </c>
      <c r="K347" s="169">
        <f>VLOOKUP(A347,'PAI 2025 GPS rempl2)'!$A$4:$V$504,20,0)</f>
        <v>45870</v>
      </c>
      <c r="L347" s="169">
        <f>VLOOKUP(A347,'PAI 2025 GPS rempl2)'!$A$4:$V$504,21,0)</f>
        <v>46010</v>
      </c>
      <c r="M347" s="82" t="str">
        <f>VLOOKUP(A347,'PAI 2025 GPS rempl2)'!$A$4:$V$504,22,0)</f>
        <v>1000-DESPACHO DEL SUPERINTENDENTE DELEGADO PARA LA PROTECCIÓN DE LA COMPETENCIA</v>
      </c>
      <c r="N347" s="82"/>
      <c r="O347" s="82"/>
      <c r="P347" s="82"/>
      <c r="Q347" s="82"/>
      <c r="S347" s="81" t="s">
        <v>1162</v>
      </c>
      <c r="T347" s="81" t="str">
        <f>VLOOKUP(A347,'PAI 2025 GPS rempl2)'!$A$3:$E$505,4,0)</f>
        <v>Actividad propia</v>
      </c>
      <c r="U347" s="82" t="s">
        <v>1555</v>
      </c>
      <c r="V347" s="31">
        <f>VLOOKUP(S347,'PAI 2025 GPS rempl2)'!$E$4:$P$504,12,0)</f>
        <v>80</v>
      </c>
      <c r="W347" s="148"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8" spans="1:23" x14ac:dyDescent="0.25">
      <c r="A348" s="81" t="s">
        <v>1163</v>
      </c>
      <c r="B348" s="81" t="str">
        <f>VLOOKUP(A348,'PAI 2025 GPS rempl2)'!$A$3:$E$505,4,0)</f>
        <v>Producto</v>
      </c>
      <c r="C348" s="82" t="s">
        <v>1555</v>
      </c>
      <c r="D348" s="82" t="s">
        <v>1559</v>
      </c>
      <c r="E348" s="82" t="s">
        <v>632</v>
      </c>
      <c r="F348" s="82" t="s">
        <v>10</v>
      </c>
      <c r="G348" s="82" t="str">
        <f>VLOOKUP(A348,'PAI 2025 GPS rempl2)'!$E$4:$L$504,8,0)</f>
        <v>N/A</v>
      </c>
      <c r="H348" s="82" t="str">
        <f>VLOOKUP(A348,'PAI 2025 GPS rempl2)'!$A$4:$V$504,15,0)</f>
        <v>Matriz de riesgos de colusión en contratación pública y formulación de mecanismos para reducir dichos riesgos, elaborada y socializada (Matrices guía para identificar riesgos entregada)</v>
      </c>
      <c r="I348" s="82">
        <f>VLOOKUP(A348,'PAI 2025 GPS rempl2)'!$A$4:$V$504,17,0)</f>
        <v>1</v>
      </c>
      <c r="J348" s="82" t="str">
        <f>VLOOKUP(A348,'PAI 2025 GPS rempl2)'!$A$4:$V$504,18,0)</f>
        <v>Númerica</v>
      </c>
      <c r="K348" s="169">
        <f>VLOOKUP(A348,'PAI 2025 GPS rempl2)'!$A$4:$V$504,20,0)</f>
        <v>45677</v>
      </c>
      <c r="L348" s="169">
        <f>VLOOKUP(A348,'PAI 2025 GPS rempl2)'!$A$4:$V$504,21,0)</f>
        <v>46003</v>
      </c>
      <c r="M348" s="82" t="str">
        <f>VLOOKUP(A348,'PAI 2025 GPS rempl2)'!$A$4:$V$504,22,0)</f>
        <v>1000-DESPACHO DEL SUPERINTENDENTE DELEGADO PARA LA PROTECCIÓN DE LA COMPETENCIA</v>
      </c>
      <c r="N348" s="82" t="s">
        <v>1431</v>
      </c>
      <c r="O348" s="82" t="s">
        <v>1432</v>
      </c>
      <c r="P348" s="82" t="s">
        <v>1597</v>
      </c>
      <c r="Q348" s="82" t="s">
        <v>1773</v>
      </c>
      <c r="S348" s="81" t="s">
        <v>1163</v>
      </c>
      <c r="T348" s="81" t="str">
        <f>VLOOKUP(A348,'PAI 2025 GPS rempl2)'!$A$3:$E$505,4,0)</f>
        <v>Producto</v>
      </c>
      <c r="U348" s="82" t="s">
        <v>1555</v>
      </c>
      <c r="V348" s="31">
        <f>VLOOKUP(S348,'PAI 2025 GPS rempl2)'!$E$4:$P$504,12,0)</f>
        <v>15</v>
      </c>
      <c r="W348" s="146">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81" t="s">
        <v>1165</v>
      </c>
      <c r="B349" s="81" t="str">
        <f>VLOOKUP(A349,'PAI 2025 GPS rempl2)'!$A$3:$E$505,4,0)</f>
        <v>Actividad propia</v>
      </c>
      <c r="C349" s="82" t="s">
        <v>1555</v>
      </c>
      <c r="D349" s="82" t="s">
        <v>1559</v>
      </c>
      <c r="E349" s="82" t="s">
        <v>632</v>
      </c>
      <c r="F349" s="82"/>
      <c r="G349" s="82" t="str">
        <f>VLOOKUP(A349,'PAI 2025 GPS rempl2)'!$E$4:$L$504,8,0)</f>
        <v>N/A</v>
      </c>
      <c r="H349" s="82" t="str">
        <f>VLOOKUP(A349,'PAI 2025 GPS rempl2)'!$A$4:$V$504,15,0)</f>
        <v>Diseñar la matriz de riesgos de colusión en contratación pública a partir de la identificación y análisis de los riesgos de colusión en contratación pública (Documento con la identificación de riesgos)</v>
      </c>
      <c r="I349" s="82">
        <f>VLOOKUP(A349,'PAI 2025 GPS rempl2)'!$A$4:$V$504,17,0)</f>
        <v>1</v>
      </c>
      <c r="J349" s="82" t="str">
        <f>VLOOKUP(A349,'PAI 2025 GPS rempl2)'!$A$4:$V$504,18,0)</f>
        <v>Númerica</v>
      </c>
      <c r="K349" s="169">
        <f>VLOOKUP(A349,'PAI 2025 GPS rempl2)'!$A$4:$V$504,20,0)</f>
        <v>45677</v>
      </c>
      <c r="L349" s="169">
        <f>VLOOKUP(A349,'PAI 2025 GPS rempl2)'!$A$4:$V$504,21,0)</f>
        <v>45835</v>
      </c>
      <c r="M349" s="82" t="str">
        <f>VLOOKUP(A349,'PAI 2025 GPS rempl2)'!$A$4:$V$504,22,0)</f>
        <v>1000-DESPACHO DEL SUPERINTENDENTE DELEGADO PARA LA PROTECCIÓN DE LA COMPETENCIA</v>
      </c>
      <c r="N349" s="82"/>
      <c r="O349" s="82"/>
      <c r="P349" s="82"/>
      <c r="Q349" s="82"/>
      <c r="S349" s="81" t="s">
        <v>1165</v>
      </c>
      <c r="T349" s="81" t="str">
        <f>VLOOKUP(A349,'PAI 2025 GPS rempl2)'!$A$3:$E$505,4,0)</f>
        <v>Actividad propia</v>
      </c>
      <c r="U349" s="82" t="s">
        <v>1555</v>
      </c>
      <c r="V349" s="31">
        <f>VLOOKUP(S349,'PAI 2025 GPS rempl2)'!$E$4:$P$504,12,0)</f>
        <v>20</v>
      </c>
      <c r="W349" s="148"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0" spans="1:23" x14ac:dyDescent="0.25">
      <c r="A350" s="81" t="s">
        <v>1167</v>
      </c>
      <c r="B350" s="81" t="str">
        <f>VLOOKUP(A350,'PAI 2025 GPS rempl2)'!$A$3:$E$505,4,0)</f>
        <v>Actividad propia</v>
      </c>
      <c r="C350" s="82" t="s">
        <v>1555</v>
      </c>
      <c r="D350" s="82" t="s">
        <v>1559</v>
      </c>
      <c r="E350" s="82" t="s">
        <v>632</v>
      </c>
      <c r="F350" s="82"/>
      <c r="G350" s="82" t="str">
        <f>VLOOKUP(A350,'PAI 2025 GPS rempl2)'!$E$4:$L$504,8,0)</f>
        <v>N/A</v>
      </c>
      <c r="H350" s="82" t="str">
        <f>VLOOKUP(A350,'PAI 2025 GPS rempl2)'!$A$4:$V$504,15,0)</f>
        <v>Socializar la matriz con los grupos de valor externos (Soportes de la socialización de la matriz con las entidades)</v>
      </c>
      <c r="I350" s="82">
        <f>VLOOKUP(A350,'PAI 2025 GPS rempl2)'!$A$4:$V$504,17,0)</f>
        <v>1</v>
      </c>
      <c r="J350" s="82" t="str">
        <f>VLOOKUP(A350,'PAI 2025 GPS rempl2)'!$A$4:$V$504,18,0)</f>
        <v>Númerica</v>
      </c>
      <c r="K350" s="169">
        <f>VLOOKUP(A350,'PAI 2025 GPS rempl2)'!$A$4:$V$504,20,0)</f>
        <v>45839</v>
      </c>
      <c r="L350" s="169">
        <f>VLOOKUP(A350,'PAI 2025 GPS rempl2)'!$A$4:$V$504,21,0)</f>
        <v>46003</v>
      </c>
      <c r="M350" s="82" t="str">
        <f>VLOOKUP(A350,'PAI 2025 GPS rempl2)'!$A$4:$V$504,22,0)</f>
        <v>1000-DESPACHO DEL SUPERINTENDENTE DELEGADO PARA LA PROTECCIÓN DE LA COMPETENCIA</v>
      </c>
      <c r="N350" s="82"/>
      <c r="O350" s="82"/>
      <c r="P350" s="82"/>
      <c r="Q350" s="82"/>
      <c r="S350" s="81" t="s">
        <v>1167</v>
      </c>
      <c r="T350" s="81" t="str">
        <f>VLOOKUP(A350,'PAI 2025 GPS rempl2)'!$A$3:$E$505,4,0)</f>
        <v>Actividad propia</v>
      </c>
      <c r="U350" s="82" t="s">
        <v>1555</v>
      </c>
      <c r="V350" s="31">
        <f>VLOOKUP(S350,'PAI 2025 GPS rempl2)'!$E$4:$P$504,12,0)</f>
        <v>80</v>
      </c>
      <c r="W350" s="148"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1" spans="1:23" x14ac:dyDescent="0.25">
      <c r="A351" s="81" t="s">
        <v>1169</v>
      </c>
      <c r="B351" s="81" t="str">
        <f>VLOOKUP(A351,'PAI 2025 GPS rempl2)'!$A$3:$E$505,4,0)</f>
        <v>Producto</v>
      </c>
      <c r="C351" s="82" t="s">
        <v>1555</v>
      </c>
      <c r="D351" s="82" t="s">
        <v>1557</v>
      </c>
      <c r="E351" s="82" t="s">
        <v>592</v>
      </c>
      <c r="F351" s="82" t="s">
        <v>9</v>
      </c>
      <c r="G351" s="82" t="str">
        <f>VLOOKUP(A351,'PAI 2025 GPS rempl2)'!$E$4:$L$504,8,0)</f>
        <v>N/A</v>
      </c>
      <c r="H351" s="82" t="str">
        <f>VLOOKUP(A351,'PAI 2025 GPS rempl2)'!$A$4:$V$504,15,0)</f>
        <v>Herramienta de control y gestión de los tiempos de las actividades de los procedimientos de la Delegatura, diseñada y probada  (Matrices con el registro  de los tiempos de cada actividad entregado)</v>
      </c>
      <c r="I351" s="82">
        <f>VLOOKUP(A351,'PAI 2025 GPS rempl2)'!$A$4:$V$504,17,0)</f>
        <v>1</v>
      </c>
      <c r="J351" s="82" t="str">
        <f>VLOOKUP(A351,'PAI 2025 GPS rempl2)'!$A$4:$V$504,18,0)</f>
        <v>Númerica</v>
      </c>
      <c r="K351" s="169">
        <f>VLOOKUP(A351,'PAI 2025 GPS rempl2)'!$A$4:$V$504,20,0)</f>
        <v>45677</v>
      </c>
      <c r="L351" s="169">
        <f>VLOOKUP(A351,'PAI 2025 GPS rempl2)'!$A$4:$V$504,21,0)</f>
        <v>46003</v>
      </c>
      <c r="M351" s="82" t="str">
        <f>VLOOKUP(A351,'PAI 2025 GPS rempl2)'!$A$4:$V$504,22,0)</f>
        <v>1000-DESPACHO DEL SUPERINTENDENTE DELEGADO PARA LA PROTECCIÓN DE LA COMPETENCIA</v>
      </c>
      <c r="N351" s="82" t="s">
        <v>1433</v>
      </c>
      <c r="O351" s="82" t="s">
        <v>1471</v>
      </c>
      <c r="P351" s="82">
        <v>0</v>
      </c>
      <c r="Q351" s="82" t="s">
        <v>1525</v>
      </c>
      <c r="S351" s="81" t="s">
        <v>1169</v>
      </c>
      <c r="T351" s="81" t="str">
        <f>VLOOKUP(A351,'PAI 2025 GPS rempl2)'!$A$3:$E$505,4,0)</f>
        <v>Producto</v>
      </c>
      <c r="U351" s="82" t="s">
        <v>1555</v>
      </c>
      <c r="V351" s="31">
        <f>VLOOKUP(S351,'PAI 2025 GPS rempl2)'!$E$4:$P$504,12,0)</f>
        <v>15</v>
      </c>
      <c r="W351" s="146">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81" t="s">
        <v>1171</v>
      </c>
      <c r="B352" s="81" t="str">
        <f>VLOOKUP(A352,'PAI 2025 GPS rempl2)'!$A$3:$E$505,4,0)</f>
        <v>Actividad propia</v>
      </c>
      <c r="C352" s="82" t="s">
        <v>1555</v>
      </c>
      <c r="D352" s="82" t="s">
        <v>1557</v>
      </c>
      <c r="E352" s="82" t="s">
        <v>592</v>
      </c>
      <c r="F352" s="82"/>
      <c r="G352" s="82" t="str">
        <f>VLOOKUP(A352,'PAI 2025 GPS rempl2)'!$E$4:$L$504,8,0)</f>
        <v>N/A</v>
      </c>
      <c r="H352" s="82" t="str">
        <f>VLOOKUP(A352,'PAI 2025 GPS rempl2)'!$A$4:$V$504,15,0)</f>
        <v>Diseñar la herramienta de control y gestión de tiempos (Matrices por procedimiento)</v>
      </c>
      <c r="I352" s="82">
        <f>VLOOKUP(A352,'PAI 2025 GPS rempl2)'!$A$4:$V$504,17,0)</f>
        <v>4</v>
      </c>
      <c r="J352" s="82" t="str">
        <f>VLOOKUP(A352,'PAI 2025 GPS rempl2)'!$A$4:$V$504,18,0)</f>
        <v>Númerica</v>
      </c>
      <c r="K352" s="169">
        <f>VLOOKUP(A352,'PAI 2025 GPS rempl2)'!$A$4:$V$504,20,0)</f>
        <v>45677</v>
      </c>
      <c r="L352" s="169">
        <f>VLOOKUP(A352,'PAI 2025 GPS rempl2)'!$A$4:$V$504,21,0)</f>
        <v>45835</v>
      </c>
      <c r="M352" s="82" t="str">
        <f>VLOOKUP(A352,'PAI 2025 GPS rempl2)'!$A$4:$V$504,22,0)</f>
        <v>1000-DESPACHO DEL SUPERINTENDENTE DELEGADO PARA LA PROTECCIÓN DE LA COMPETENCIA</v>
      </c>
      <c r="N352" s="82"/>
      <c r="O352" s="82"/>
      <c r="P352" s="82"/>
      <c r="Q352" s="82"/>
      <c r="S352" s="81" t="s">
        <v>1171</v>
      </c>
      <c r="T352" s="81" t="str">
        <f>VLOOKUP(A352,'PAI 2025 GPS rempl2)'!$A$3:$E$505,4,0)</f>
        <v>Actividad propia</v>
      </c>
      <c r="U352" s="82" t="s">
        <v>1555</v>
      </c>
      <c r="V352" s="31">
        <f>VLOOKUP(S352,'PAI 2025 GPS rempl2)'!$E$4:$P$504,12,0)</f>
        <v>20</v>
      </c>
      <c r="W352" s="148"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3" spans="1:23" x14ac:dyDescent="0.25">
      <c r="A353" s="81" t="s">
        <v>1173</v>
      </c>
      <c r="B353" s="81" t="str">
        <f>VLOOKUP(A353,'PAI 2025 GPS rempl2)'!$A$3:$E$505,4,0)</f>
        <v>Actividad propia</v>
      </c>
      <c r="C353" s="82" t="s">
        <v>1555</v>
      </c>
      <c r="D353" s="82" t="s">
        <v>1557</v>
      </c>
      <c r="E353" s="82" t="s">
        <v>592</v>
      </c>
      <c r="F353" s="82"/>
      <c r="G353" s="82" t="str">
        <f>VLOOKUP(A353,'PAI 2025 GPS rempl2)'!$E$4:$L$504,8,0)</f>
        <v>N/A</v>
      </c>
      <c r="H353" s="82"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2">
        <f>VLOOKUP(A353,'PAI 2025 GPS rempl2)'!$A$4:$V$504,17,0)</f>
        <v>4</v>
      </c>
      <c r="J353" s="82" t="str">
        <f>VLOOKUP(A353,'PAI 2025 GPS rempl2)'!$A$4:$V$504,18,0)</f>
        <v>Númerica</v>
      </c>
      <c r="K353" s="169">
        <f>VLOOKUP(A353,'PAI 2025 GPS rempl2)'!$A$4:$V$504,20,0)</f>
        <v>45839</v>
      </c>
      <c r="L353" s="169">
        <f>VLOOKUP(A353,'PAI 2025 GPS rempl2)'!$A$4:$V$504,21,0)</f>
        <v>45975</v>
      </c>
      <c r="M353" s="82" t="str">
        <f>VLOOKUP(A353,'PAI 2025 GPS rempl2)'!$A$4:$V$504,22,0)</f>
        <v>1000-DESPACHO DEL SUPERINTENDENTE DELEGADO PARA LA PROTECCIÓN DE LA COMPETENCIA</v>
      </c>
      <c r="N353" s="82"/>
      <c r="O353" s="82"/>
      <c r="P353" s="82"/>
      <c r="Q353" s="82"/>
      <c r="S353" s="81" t="s">
        <v>1173</v>
      </c>
      <c r="T353" s="81" t="str">
        <f>VLOOKUP(A353,'PAI 2025 GPS rempl2)'!$A$3:$E$505,4,0)</f>
        <v>Actividad propia</v>
      </c>
      <c r="U353" s="82" t="s">
        <v>1555</v>
      </c>
      <c r="V353" s="31">
        <f>VLOOKUP(S353,'PAI 2025 GPS rempl2)'!$E$4:$P$504,12,0)</f>
        <v>40</v>
      </c>
      <c r="W353" s="148"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4" spans="1:23" x14ac:dyDescent="0.25">
      <c r="A354" s="81" t="s">
        <v>1175</v>
      </c>
      <c r="B354" s="81" t="str">
        <f>VLOOKUP(A354,'PAI 2025 GPS rempl2)'!$A$3:$E$505,4,0)</f>
        <v>Actividad propia</v>
      </c>
      <c r="C354" s="82" t="s">
        <v>1555</v>
      </c>
      <c r="D354" s="82" t="s">
        <v>1557</v>
      </c>
      <c r="E354" s="82" t="s">
        <v>592</v>
      </c>
      <c r="F354" s="82"/>
      <c r="G354" s="82" t="str">
        <f>VLOOKUP(A354,'PAI 2025 GPS rempl2)'!$E$4:$L$504,8,0)</f>
        <v>N/A</v>
      </c>
      <c r="H354" s="82" t="str">
        <f>VLOOKUP(A354,'PAI 2025 GPS rempl2)'!$A$4:$V$504,15,0)</f>
        <v>Realizar prueba piloto de la herramienta de control y gestión (Informe de los resultados de la prueba piloto)</v>
      </c>
      <c r="I354" s="82">
        <f>VLOOKUP(A354,'PAI 2025 GPS rempl2)'!$A$4:$V$504,17,0)</f>
        <v>1</v>
      </c>
      <c r="J354" s="82" t="str">
        <f>VLOOKUP(A354,'PAI 2025 GPS rempl2)'!$A$4:$V$504,18,0)</f>
        <v>Númerica</v>
      </c>
      <c r="K354" s="169">
        <f>VLOOKUP(A354,'PAI 2025 GPS rempl2)'!$A$4:$V$504,20,0)</f>
        <v>45975</v>
      </c>
      <c r="L354" s="169">
        <f>VLOOKUP(A354,'PAI 2025 GPS rempl2)'!$A$4:$V$504,21,0)</f>
        <v>46003</v>
      </c>
      <c r="M354" s="82" t="str">
        <f>VLOOKUP(A354,'PAI 2025 GPS rempl2)'!$A$4:$V$504,22,0)</f>
        <v>1000-DESPACHO DEL SUPERINTENDENTE DELEGADO PARA LA PROTECCIÓN DE LA COMPETENCIA</v>
      </c>
      <c r="N354" s="82"/>
      <c r="O354" s="82"/>
      <c r="P354" s="82"/>
      <c r="Q354" s="82"/>
      <c r="S354" s="81" t="s">
        <v>1175</v>
      </c>
      <c r="T354" s="81" t="str">
        <f>VLOOKUP(A354,'PAI 2025 GPS rempl2)'!$A$3:$E$505,4,0)</f>
        <v>Actividad propia</v>
      </c>
      <c r="U354" s="82" t="s">
        <v>1555</v>
      </c>
      <c r="V354" s="31">
        <f>VLOOKUP(S354,'PAI 2025 GPS rempl2)'!$E$4:$P$504,12,0)</f>
        <v>40</v>
      </c>
      <c r="W354" s="148"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5" spans="1:23" x14ac:dyDescent="0.25">
      <c r="A355" s="81" t="s">
        <v>1178</v>
      </c>
      <c r="B355" s="81" t="str">
        <f>VLOOKUP(A355,'PAI 2025 GPS rempl2)'!$A$3:$E$505,4,0)</f>
        <v>Producto</v>
      </c>
      <c r="C355" s="82" t="s">
        <v>1555</v>
      </c>
      <c r="D355" s="82" t="s">
        <v>1559</v>
      </c>
      <c r="E355" s="82" t="s">
        <v>632</v>
      </c>
      <c r="F355" s="82" t="s">
        <v>10</v>
      </c>
      <c r="G355" s="82" t="str">
        <f>VLOOKUP(A355,'PAI 2025 GPS rempl2)'!$E$4:$L$504,8,0)</f>
        <v>C-3599-0200-0005-53105b</v>
      </c>
      <c r="H355" s="82" t="str">
        <f>VLOOKUP(A355,'PAI 2025 GPS rempl2)'!$A$4:$V$504,15,0)</f>
        <v>Jornadas de Capacitación bajo la Estrategia Marcas de Paz, realizadas.
 (Informe consolidado de la ejecución de las jornadas)</v>
      </c>
      <c r="I355" s="82">
        <f>VLOOKUP(A355,'PAI 2025 GPS rempl2)'!$A$4:$V$504,17,0)</f>
        <v>100</v>
      </c>
      <c r="J355" s="82" t="str">
        <f>VLOOKUP(A355,'PAI 2025 GPS rempl2)'!$A$4:$V$504,18,0)</f>
        <v>Porcentual</v>
      </c>
      <c r="K355" s="169">
        <f>VLOOKUP(A355,'PAI 2025 GPS rempl2)'!$A$4:$V$504,20,0)</f>
        <v>45691</v>
      </c>
      <c r="L355" s="169">
        <f>VLOOKUP(A355,'PAI 2025 GPS rempl2)'!$A$4:$V$504,21,0)</f>
        <v>46010</v>
      </c>
      <c r="M355" s="82" t="str">
        <f>VLOOKUP(A355,'PAI 2025 GPS rempl2)'!$A$4:$V$504,22,0)</f>
        <v>71-GRUPO DE TRABAJO DE FORMACION</v>
      </c>
      <c r="N355" s="82" t="s">
        <v>1431</v>
      </c>
      <c r="O355" s="82" t="s">
        <v>1432</v>
      </c>
      <c r="P355" s="82">
        <v>0</v>
      </c>
      <c r="Q355" s="82" t="s">
        <v>1771</v>
      </c>
      <c r="S355" s="81" t="s">
        <v>1178</v>
      </c>
      <c r="T355" s="81" t="str">
        <f>VLOOKUP(A355,'PAI 2025 GPS rempl2)'!$A$3:$E$505,4,0)</f>
        <v>Producto</v>
      </c>
      <c r="U355" s="82" t="s">
        <v>1555</v>
      </c>
      <c r="V355" s="31">
        <f>VLOOKUP(S355,'PAI 2025 GPS rempl2)'!$E$4:$P$504,12,0)</f>
        <v>30</v>
      </c>
      <c r="W355" s="146">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81" t="s">
        <v>1180</v>
      </c>
      <c r="B356" s="81" t="str">
        <f>VLOOKUP(A356,'PAI 2025 GPS rempl2)'!$A$3:$E$505,4,0)</f>
        <v>Actividad propia</v>
      </c>
      <c r="C356" s="82" t="s">
        <v>1555</v>
      </c>
      <c r="D356" s="82" t="s">
        <v>1559</v>
      </c>
      <c r="E356" s="82" t="s">
        <v>632</v>
      </c>
      <c r="F356" s="82"/>
      <c r="G356" s="82" t="str">
        <f>VLOOKUP(A356,'PAI 2025 GPS rempl2)'!$E$4:$L$504,8,0)</f>
        <v>N/A</v>
      </c>
      <c r="H356" s="82"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2">
        <f>VLOOKUP(A356,'PAI 2025 GPS rempl2)'!$A$4:$V$504,17,0)</f>
        <v>1</v>
      </c>
      <c r="J356" s="82" t="str">
        <f>VLOOKUP(A356,'PAI 2025 GPS rempl2)'!$A$4:$V$504,18,0)</f>
        <v>Númerica</v>
      </c>
      <c r="K356" s="169">
        <f>VLOOKUP(A356,'PAI 2025 GPS rempl2)'!$A$4:$V$504,20,0)</f>
        <v>45691</v>
      </c>
      <c r="L356" s="169">
        <f>VLOOKUP(A356,'PAI 2025 GPS rempl2)'!$A$4:$V$504,21,0)</f>
        <v>45744</v>
      </c>
      <c r="M356" s="82" t="str">
        <f>VLOOKUP(A356,'PAI 2025 GPS rempl2)'!$A$4:$V$504,22,0)</f>
        <v>71-GRUPO DE TRABAJO DE FORMACION</v>
      </c>
      <c r="N356" s="82"/>
      <c r="O356" s="82"/>
      <c r="P356" s="82"/>
      <c r="Q356" s="82"/>
      <c r="S356" s="81" t="s">
        <v>1180</v>
      </c>
      <c r="T356" s="81" t="str">
        <f>VLOOKUP(A356,'PAI 2025 GPS rempl2)'!$A$3:$E$505,4,0)</f>
        <v>Actividad propia</v>
      </c>
      <c r="U356" s="82" t="s">
        <v>1555</v>
      </c>
      <c r="V356" s="31">
        <f>VLOOKUP(S356,'PAI 2025 GPS rempl2)'!$E$4:$P$504,12,0)</f>
        <v>30</v>
      </c>
      <c r="W356" s="148"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7" spans="1:23" x14ac:dyDescent="0.25">
      <c r="A357" s="81" t="s">
        <v>1182</v>
      </c>
      <c r="B357" s="81" t="str">
        <f>VLOOKUP(A357,'PAI 2025 GPS rempl2)'!$A$3:$E$505,4,0)</f>
        <v>Actividad propia</v>
      </c>
      <c r="C357" s="82" t="s">
        <v>1555</v>
      </c>
      <c r="D357" s="82" t="s">
        <v>1559</v>
      </c>
      <c r="E357" s="82" t="s">
        <v>632</v>
      </c>
      <c r="F357" s="82"/>
      <c r="G357" s="82" t="str">
        <f>VLOOKUP(A357,'PAI 2025 GPS rempl2)'!$E$4:$L$504,8,0)</f>
        <v>N/A</v>
      </c>
      <c r="H357" s="82" t="str">
        <f>VLOOKUP(A357,'PAI 2025 GPS rempl2)'!$A$4:$V$504,15,0)</f>
        <v>Realizar las jornadas de capacitación. (Matriz de gestión de jornadas realizadas)</v>
      </c>
      <c r="I357" s="82">
        <f>VLOOKUP(A357,'PAI 2025 GPS rempl2)'!$A$4:$V$504,17,0)</f>
        <v>30</v>
      </c>
      <c r="J357" s="82" t="str">
        <f>VLOOKUP(A357,'PAI 2025 GPS rempl2)'!$A$4:$V$504,18,0)</f>
        <v>Númerica</v>
      </c>
      <c r="K357" s="169">
        <f>VLOOKUP(A357,'PAI 2025 GPS rempl2)'!$A$4:$V$504,20,0)</f>
        <v>45748</v>
      </c>
      <c r="L357" s="169">
        <f>VLOOKUP(A357,'PAI 2025 GPS rempl2)'!$A$4:$V$504,21,0)</f>
        <v>45996</v>
      </c>
      <c r="M357" s="82" t="str">
        <f>VLOOKUP(A357,'PAI 2025 GPS rempl2)'!$A$4:$V$504,22,0)</f>
        <v>71-GRUPO DE TRABAJO DE FORMACION</v>
      </c>
      <c r="N357" s="82"/>
      <c r="O357" s="82"/>
      <c r="P357" s="82"/>
      <c r="Q357" s="82"/>
      <c r="S357" s="81" t="s">
        <v>1182</v>
      </c>
      <c r="T357" s="81" t="str">
        <f>VLOOKUP(A357,'PAI 2025 GPS rempl2)'!$A$3:$E$505,4,0)</f>
        <v>Actividad propia</v>
      </c>
      <c r="U357" s="82" t="s">
        <v>1555</v>
      </c>
      <c r="V357" s="31">
        <f>VLOOKUP(S357,'PAI 2025 GPS rempl2)'!$E$4:$P$504,12,0)</f>
        <v>60</v>
      </c>
      <c r="W357" s="148"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8" spans="1:23" x14ac:dyDescent="0.25">
      <c r="A358" s="81" t="s">
        <v>1183</v>
      </c>
      <c r="B358" s="81" t="str">
        <f>VLOOKUP(A358,'PAI 2025 GPS rempl2)'!$A$3:$E$505,4,0)</f>
        <v>Actividad propia</v>
      </c>
      <c r="C358" s="82" t="s">
        <v>1555</v>
      </c>
      <c r="D358" s="82" t="s">
        <v>1559</v>
      </c>
      <c r="E358" s="82" t="s">
        <v>632</v>
      </c>
      <c r="F358" s="82"/>
      <c r="G358" s="82" t="str">
        <f>VLOOKUP(A358,'PAI 2025 GPS rempl2)'!$E$4:$L$504,8,0)</f>
        <v>N/A</v>
      </c>
      <c r="H358" s="82" t="str">
        <f>VLOOKUP(A358,'PAI 2025 GPS rempl2)'!$A$4:$V$504,15,0)</f>
        <v>Elaborar informes trimestrales de las jornadas de capacitación realizadas. (Informe)</v>
      </c>
      <c r="I358" s="82">
        <f>VLOOKUP(A358,'PAI 2025 GPS rempl2)'!$A$4:$V$504,17,0)</f>
        <v>3</v>
      </c>
      <c r="J358" s="82" t="str">
        <f>VLOOKUP(A358,'PAI 2025 GPS rempl2)'!$A$4:$V$504,18,0)</f>
        <v>Númerica</v>
      </c>
      <c r="K358" s="169">
        <f>VLOOKUP(A358,'PAI 2025 GPS rempl2)'!$A$4:$V$504,20,0)</f>
        <v>45748</v>
      </c>
      <c r="L358" s="169">
        <f>VLOOKUP(A358,'PAI 2025 GPS rempl2)'!$A$4:$V$504,21,0)</f>
        <v>46010</v>
      </c>
      <c r="M358" s="82" t="str">
        <f>VLOOKUP(A358,'PAI 2025 GPS rempl2)'!$A$4:$V$504,22,0)</f>
        <v>71-GRUPO DE TRABAJO DE FORMACION</v>
      </c>
      <c r="N358" s="82"/>
      <c r="O358" s="82"/>
      <c r="P358" s="82"/>
      <c r="Q358" s="82"/>
      <c r="S358" s="81" t="s">
        <v>1183</v>
      </c>
      <c r="T358" s="81" t="str">
        <f>VLOOKUP(A358,'PAI 2025 GPS rempl2)'!$A$3:$E$505,4,0)</f>
        <v>Actividad propia</v>
      </c>
      <c r="U358" s="82" t="s">
        <v>1555</v>
      </c>
      <c r="V358" s="31">
        <f>VLOOKUP(S358,'PAI 2025 GPS rempl2)'!$E$4:$P$504,12,0)</f>
        <v>10</v>
      </c>
      <c r="W358" s="148"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9" spans="1:23" x14ac:dyDescent="0.25">
      <c r="A359" s="81" t="s">
        <v>1185</v>
      </c>
      <c r="B359" s="81" t="str">
        <f>VLOOKUP(A359,'PAI 2025 GPS rempl2)'!$A$3:$E$505,4,0)</f>
        <v>Producto</v>
      </c>
      <c r="C359" s="82" t="s">
        <v>1555</v>
      </c>
      <c r="D359" s="82" t="s">
        <v>1563</v>
      </c>
      <c r="E359" s="82" t="s">
        <v>715</v>
      </c>
      <c r="F359" s="82" t="s">
        <v>10</v>
      </c>
      <c r="G359" s="82" t="str">
        <f>VLOOKUP(A359,'PAI 2025 GPS rempl2)'!$E$4:$L$504,8,0)</f>
        <v>C-3599-0200-0005-53105b</v>
      </c>
      <c r="H359" s="82" t="str">
        <f>VLOOKUP(A359,'PAI 2025 GPS rempl2)'!$A$4:$V$504,15,0)</f>
        <v>Programa estratégico de enfoque diferencial para la Inclusión de población vulnerable en la oferta académica del Grupo de Formación, ejecutado (Informe consolidado de la ejecución del programa)</v>
      </c>
      <c r="I359" s="82">
        <f>VLOOKUP(A359,'PAI 2025 GPS rempl2)'!$A$4:$V$504,17,0)</f>
        <v>100</v>
      </c>
      <c r="J359" s="82" t="str">
        <f>VLOOKUP(A359,'PAI 2025 GPS rempl2)'!$A$4:$V$504,18,0)</f>
        <v>Porcentual</v>
      </c>
      <c r="K359" s="169">
        <f>VLOOKUP(A359,'PAI 2025 GPS rempl2)'!$A$4:$V$504,20,0)</f>
        <v>45691</v>
      </c>
      <c r="L359" s="169">
        <f>VLOOKUP(A359,'PAI 2025 GPS rempl2)'!$A$4:$V$504,21,0)</f>
        <v>45989</v>
      </c>
      <c r="M359" s="82" t="str">
        <f>VLOOKUP(A359,'PAI 2025 GPS rempl2)'!$A$4:$V$504,22,0)</f>
        <v>71-GRUPO DE TRABAJO DE FORMACION</v>
      </c>
      <c r="N359" s="82" t="s">
        <v>1431</v>
      </c>
      <c r="O359" s="82" t="s">
        <v>1432</v>
      </c>
      <c r="P359" s="82">
        <v>0</v>
      </c>
      <c r="Q359" s="82" t="s">
        <v>1527</v>
      </c>
      <c r="S359" s="81" t="s">
        <v>1185</v>
      </c>
      <c r="T359" s="81" t="str">
        <f>VLOOKUP(A359,'PAI 2025 GPS rempl2)'!$A$3:$E$505,4,0)</f>
        <v>Producto</v>
      </c>
      <c r="U359" s="82" t="s">
        <v>1555</v>
      </c>
      <c r="V359" s="31">
        <f>VLOOKUP(S359,'PAI 2025 GPS rempl2)'!$E$4:$P$504,12,0)</f>
        <v>20</v>
      </c>
      <c r="W359" s="146">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81" t="s">
        <v>1187</v>
      </c>
      <c r="B360" s="81" t="str">
        <f>VLOOKUP(A360,'PAI 2025 GPS rempl2)'!$A$3:$E$505,4,0)</f>
        <v>Actividad propia</v>
      </c>
      <c r="C360" s="82" t="s">
        <v>1555</v>
      </c>
      <c r="D360" s="82" t="s">
        <v>1563</v>
      </c>
      <c r="E360" s="82" t="s">
        <v>715</v>
      </c>
      <c r="F360" s="82"/>
      <c r="G360" s="82" t="str">
        <f>VLOOKUP(A360,'PAI 2025 GPS rempl2)'!$E$4:$L$504,8,0)</f>
        <v>N/A</v>
      </c>
      <c r="H360" s="82" t="str">
        <f>VLOOKUP(A360,'PAI 2025 GPS rempl2)'!$A$4:$V$504,15,0)</f>
        <v>Diseñar el programa de enfoque diferencial  que incluya el plan de trabajo. (Documento de programa)</v>
      </c>
      <c r="I360" s="82">
        <f>VLOOKUP(A360,'PAI 2025 GPS rempl2)'!$A$4:$V$504,17,0)</f>
        <v>1</v>
      </c>
      <c r="J360" s="82" t="str">
        <f>VLOOKUP(A360,'PAI 2025 GPS rempl2)'!$A$4:$V$504,18,0)</f>
        <v>Númerica</v>
      </c>
      <c r="K360" s="169">
        <f>VLOOKUP(A360,'PAI 2025 GPS rempl2)'!$A$4:$V$504,20,0)</f>
        <v>45691</v>
      </c>
      <c r="L360" s="169">
        <f>VLOOKUP(A360,'PAI 2025 GPS rempl2)'!$A$4:$V$504,21,0)</f>
        <v>45747</v>
      </c>
      <c r="M360" s="82" t="str">
        <f>VLOOKUP(A360,'PAI 2025 GPS rempl2)'!$A$4:$V$504,22,0)</f>
        <v>71-GRUPO DE TRABAJO DE FORMACION</v>
      </c>
      <c r="N360" s="82"/>
      <c r="O360" s="82"/>
      <c r="P360" s="82"/>
      <c r="Q360" s="82"/>
      <c r="S360" s="81" t="s">
        <v>1187</v>
      </c>
      <c r="T360" s="81" t="str">
        <f>VLOOKUP(A360,'PAI 2025 GPS rempl2)'!$A$3:$E$505,4,0)</f>
        <v>Actividad propia</v>
      </c>
      <c r="U360" s="82" t="s">
        <v>1555</v>
      </c>
      <c r="V360" s="31">
        <f>VLOOKUP(S360,'PAI 2025 GPS rempl2)'!$E$4:$P$504,12,0)</f>
        <v>30</v>
      </c>
      <c r="W360" s="148"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1" spans="1:23" x14ac:dyDescent="0.25">
      <c r="A361" s="81" t="s">
        <v>1189</v>
      </c>
      <c r="B361" s="81" t="str">
        <f>VLOOKUP(A361,'PAI 2025 GPS rempl2)'!$A$3:$E$505,4,0)</f>
        <v>Actividad propia</v>
      </c>
      <c r="C361" s="82" t="s">
        <v>1555</v>
      </c>
      <c r="D361" s="82" t="s">
        <v>1563</v>
      </c>
      <c r="E361" s="82" t="s">
        <v>715</v>
      </c>
      <c r="F361" s="82"/>
      <c r="G361" s="82" t="str">
        <f>VLOOKUP(A361,'PAI 2025 GPS rempl2)'!$E$4:$L$504,8,0)</f>
        <v>N/A</v>
      </c>
      <c r="H361" s="82" t="str">
        <f>VLOOKUP(A361,'PAI 2025 GPS rempl2)'!$A$4:$V$504,15,0)</f>
        <v>Elaborar e implementar un protocolo de  enfoque diferencial de la oferta académica (Protocolo elaborado)</v>
      </c>
      <c r="I361" s="82">
        <f>VLOOKUP(A361,'PAI 2025 GPS rempl2)'!$A$4:$V$504,17,0)</f>
        <v>1</v>
      </c>
      <c r="J361" s="82" t="str">
        <f>VLOOKUP(A361,'PAI 2025 GPS rempl2)'!$A$4:$V$504,18,0)</f>
        <v>Númerica</v>
      </c>
      <c r="K361" s="169">
        <f>VLOOKUP(A361,'PAI 2025 GPS rempl2)'!$A$4:$V$504,20,0)</f>
        <v>45748</v>
      </c>
      <c r="L361" s="169">
        <f>VLOOKUP(A361,'PAI 2025 GPS rempl2)'!$A$4:$V$504,21,0)</f>
        <v>45989</v>
      </c>
      <c r="M361" s="82" t="str">
        <f>VLOOKUP(A361,'PAI 2025 GPS rempl2)'!$A$4:$V$504,22,0)</f>
        <v>71-GRUPO DE TRABAJO DE FORMACION</v>
      </c>
      <c r="N361" s="82"/>
      <c r="O361" s="82"/>
      <c r="P361" s="82"/>
      <c r="Q361" s="82"/>
      <c r="S361" s="81" t="s">
        <v>1189</v>
      </c>
      <c r="T361" s="81" t="str">
        <f>VLOOKUP(A361,'PAI 2025 GPS rempl2)'!$A$3:$E$505,4,0)</f>
        <v>Actividad propia</v>
      </c>
      <c r="U361" s="82" t="s">
        <v>1555</v>
      </c>
      <c r="V361" s="31">
        <f>VLOOKUP(S361,'PAI 2025 GPS rempl2)'!$E$4:$P$504,12,0)</f>
        <v>60</v>
      </c>
      <c r="W361" s="148"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2" spans="1:23" x14ac:dyDescent="0.25">
      <c r="A362" s="81" t="s">
        <v>1191</v>
      </c>
      <c r="B362" s="81" t="str">
        <f>VLOOKUP(A362,'PAI 2025 GPS rempl2)'!$A$3:$E$505,4,0)</f>
        <v>Actividad propia</v>
      </c>
      <c r="C362" s="82" t="s">
        <v>1555</v>
      </c>
      <c r="D362" s="82" t="s">
        <v>1563</v>
      </c>
      <c r="E362" s="82" t="s">
        <v>715</v>
      </c>
      <c r="F362" s="82"/>
      <c r="G362" s="82" t="str">
        <f>VLOOKUP(A362,'PAI 2025 GPS rempl2)'!$E$4:$L$504,8,0)</f>
        <v>N/A</v>
      </c>
      <c r="H362" s="82" t="str">
        <f>VLOOKUP(A362,'PAI 2025 GPS rempl2)'!$A$4:$V$504,15,0)</f>
        <v>Ejecutar el plan de trabajo del programa de enfoque diferencial.  (Informe de la ejecución del programa)</v>
      </c>
      <c r="I362" s="82">
        <f>VLOOKUP(A362,'PAI 2025 GPS rempl2)'!$A$4:$V$504,17,0)</f>
        <v>100</v>
      </c>
      <c r="J362" s="82" t="str">
        <f>VLOOKUP(A362,'PAI 2025 GPS rempl2)'!$A$4:$V$504,18,0)</f>
        <v>Porcentual</v>
      </c>
      <c r="K362" s="169">
        <f>VLOOKUP(A362,'PAI 2025 GPS rempl2)'!$A$4:$V$504,20,0)</f>
        <v>45748</v>
      </c>
      <c r="L362" s="169">
        <f>VLOOKUP(A362,'PAI 2025 GPS rempl2)'!$A$4:$V$504,21,0)</f>
        <v>45989</v>
      </c>
      <c r="M362" s="82" t="str">
        <f>VLOOKUP(A362,'PAI 2025 GPS rempl2)'!$A$4:$V$504,22,0)</f>
        <v>71-GRUPO DE TRABAJO DE FORMACION</v>
      </c>
      <c r="N362" s="82"/>
      <c r="O362" s="82"/>
      <c r="P362" s="82"/>
      <c r="Q362" s="82"/>
      <c r="S362" s="81" t="s">
        <v>1191</v>
      </c>
      <c r="T362" s="81" t="str">
        <f>VLOOKUP(A362,'PAI 2025 GPS rempl2)'!$A$3:$E$505,4,0)</f>
        <v>Actividad propia</v>
      </c>
      <c r="U362" s="82" t="s">
        <v>1555</v>
      </c>
      <c r="V362" s="31">
        <f>VLOOKUP(S362,'PAI 2025 GPS rempl2)'!$E$4:$P$504,12,0)</f>
        <v>10</v>
      </c>
      <c r="W362" s="148"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3" spans="1:23" x14ac:dyDescent="0.25">
      <c r="A363" s="81" t="s">
        <v>1192</v>
      </c>
      <c r="B363" s="81" t="str">
        <f>VLOOKUP(A363,'PAI 2025 GPS rempl2)'!$A$3:$E$505,4,0)</f>
        <v>Producto</v>
      </c>
      <c r="C363" s="82" t="s">
        <v>1555</v>
      </c>
      <c r="D363" s="82" t="s">
        <v>1559</v>
      </c>
      <c r="E363" s="82" t="s">
        <v>632</v>
      </c>
      <c r="F363" s="82" t="s">
        <v>11</v>
      </c>
      <c r="G363" s="82" t="str">
        <f>VLOOKUP(A363,'PAI 2025 GPS rempl2)'!$E$4:$L$504,8,0)</f>
        <v>C-3599-0200-0005-53105b</v>
      </c>
      <c r="H363" s="82" t="str">
        <f>VLOOKUP(A363,'PAI 2025 GPS rempl2)'!$A$4:$V$504,15,0)</f>
        <v>Plataforma del Campus virtual accesible conforme a los estándares WCAG 2.1 nivel AA implementada (Informe consolidado de la implementación)</v>
      </c>
      <c r="I363" s="82">
        <f>VLOOKUP(A363,'PAI 2025 GPS rempl2)'!$A$4:$V$504,17,0)</f>
        <v>100</v>
      </c>
      <c r="J363" s="82" t="str">
        <f>VLOOKUP(A363,'PAI 2025 GPS rempl2)'!$A$4:$V$504,18,0)</f>
        <v>Porcentual</v>
      </c>
      <c r="K363" s="169">
        <f>VLOOKUP(A363,'PAI 2025 GPS rempl2)'!$A$4:$V$504,20,0)</f>
        <v>45705</v>
      </c>
      <c r="L363" s="169">
        <f>VLOOKUP(A363,'PAI 2025 GPS rempl2)'!$A$4:$V$504,21,0)</f>
        <v>46003</v>
      </c>
      <c r="M363" s="82" t="str">
        <f>VLOOKUP(A363,'PAI 2025 GPS rempl2)'!$A$4:$V$504,22,0)</f>
        <v>71-GRUPO DE TRABAJO DE FORMACION</v>
      </c>
      <c r="N363" s="82" t="s">
        <v>1429</v>
      </c>
      <c r="O363" s="82" t="s">
        <v>1430</v>
      </c>
      <c r="P363" s="82">
        <v>0</v>
      </c>
      <c r="Q363" s="82" t="s">
        <v>1526</v>
      </c>
      <c r="S363" s="81" t="s">
        <v>1192</v>
      </c>
      <c r="T363" s="81" t="str">
        <f>VLOOKUP(A363,'PAI 2025 GPS rempl2)'!$A$3:$E$505,4,0)</f>
        <v>Producto</v>
      </c>
      <c r="U363" s="82" t="s">
        <v>1555</v>
      </c>
      <c r="V363" s="31">
        <f>VLOOKUP(S363,'PAI 2025 GPS rempl2)'!$E$4:$P$504,12,0)</f>
        <v>20</v>
      </c>
      <c r="W363" s="146">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81" t="s">
        <v>1193</v>
      </c>
      <c r="B364" s="81" t="str">
        <f>VLOOKUP(A364,'PAI 2025 GPS rempl2)'!$A$3:$E$505,4,0)</f>
        <v>Actividad propia</v>
      </c>
      <c r="C364" s="82" t="s">
        <v>1555</v>
      </c>
      <c r="D364" s="82" t="s">
        <v>1559</v>
      </c>
      <c r="E364" s="82" t="s">
        <v>632</v>
      </c>
      <c r="F364" s="82"/>
      <c r="G364" s="82" t="str">
        <f>VLOOKUP(A364,'PAI 2025 GPS rempl2)'!$E$4:$L$504,8,0)</f>
        <v>N/A</v>
      </c>
      <c r="H364" s="82" t="str">
        <f>VLOOKUP(A364,'PAI 2025 GPS rempl2)'!$A$4:$V$504,15,0)</f>
        <v>Elaborar un diagnóstico de los aspectos que requieren ser implementados en accesibilidad de la plataforma del campus virtual. (Informe de diagnóstico).</v>
      </c>
      <c r="I364" s="82">
        <f>VLOOKUP(A364,'PAI 2025 GPS rempl2)'!$A$4:$V$504,17,0)</f>
        <v>1</v>
      </c>
      <c r="J364" s="82" t="str">
        <f>VLOOKUP(A364,'PAI 2025 GPS rempl2)'!$A$4:$V$504,18,0)</f>
        <v>Númerica</v>
      </c>
      <c r="K364" s="169">
        <f>VLOOKUP(A364,'PAI 2025 GPS rempl2)'!$A$4:$V$504,20,0)</f>
        <v>45705</v>
      </c>
      <c r="L364" s="169">
        <f>VLOOKUP(A364,'PAI 2025 GPS rempl2)'!$A$4:$V$504,21,0)</f>
        <v>45853</v>
      </c>
      <c r="M364" s="82" t="str">
        <f>VLOOKUP(A364,'PAI 2025 GPS rempl2)'!$A$4:$V$504,22,0)</f>
        <v>71-GRUPO DE TRABAJO DE FORMACION</v>
      </c>
      <c r="N364" s="82"/>
      <c r="O364" s="82"/>
      <c r="P364" s="82"/>
      <c r="Q364" s="82"/>
      <c r="S364" s="81" t="s">
        <v>1193</v>
      </c>
      <c r="T364" s="81" t="str">
        <f>VLOOKUP(A364,'PAI 2025 GPS rempl2)'!$A$3:$E$505,4,0)</f>
        <v>Actividad propia</v>
      </c>
      <c r="U364" s="82" t="s">
        <v>1555</v>
      </c>
      <c r="V364" s="31">
        <f>VLOOKUP(S364,'PAI 2025 GPS rempl2)'!$E$4:$P$504,12,0)</f>
        <v>30</v>
      </c>
      <c r="W364" s="148"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5" spans="1:23" x14ac:dyDescent="0.25">
      <c r="A365" s="81" t="s">
        <v>1194</v>
      </c>
      <c r="B365" s="81" t="str">
        <f>VLOOKUP(A365,'PAI 2025 GPS rempl2)'!$A$3:$E$505,4,0)</f>
        <v>Actividad propia</v>
      </c>
      <c r="C365" s="82" t="s">
        <v>1555</v>
      </c>
      <c r="D365" s="82" t="s">
        <v>1559</v>
      </c>
      <c r="E365" s="82" t="s">
        <v>632</v>
      </c>
      <c r="F365" s="82"/>
      <c r="G365" s="82" t="str">
        <f>VLOOKUP(A365,'PAI 2025 GPS rempl2)'!$E$4:$L$504,8,0)</f>
        <v>N/A</v>
      </c>
      <c r="H365" s="82" t="str">
        <f>VLOOKUP(A365,'PAI 2025 GPS rempl2)'!$A$4:$V$504,15,0)</f>
        <v>Elaborar un plan de trabajo para la implementación de accesibilidad del campus virtual. (Plan de trabajo).</v>
      </c>
      <c r="I365" s="82">
        <f>VLOOKUP(A365,'PAI 2025 GPS rempl2)'!$A$4:$V$504,17,0)</f>
        <v>1</v>
      </c>
      <c r="J365" s="82" t="str">
        <f>VLOOKUP(A365,'PAI 2025 GPS rempl2)'!$A$4:$V$504,18,0)</f>
        <v>Númerica</v>
      </c>
      <c r="K365" s="169">
        <f>VLOOKUP(A365,'PAI 2025 GPS rempl2)'!$A$4:$V$504,20,0)</f>
        <v>45733</v>
      </c>
      <c r="L365" s="169">
        <f>VLOOKUP(A365,'PAI 2025 GPS rempl2)'!$A$4:$V$504,21,0)</f>
        <v>45869</v>
      </c>
      <c r="M365" s="82" t="str">
        <f>VLOOKUP(A365,'PAI 2025 GPS rempl2)'!$A$4:$V$504,22,0)</f>
        <v>71-GRUPO DE TRABAJO DE FORMACION</v>
      </c>
      <c r="N365" s="82"/>
      <c r="O365" s="82"/>
      <c r="P365" s="82"/>
      <c r="Q365" s="82"/>
      <c r="S365" s="81" t="s">
        <v>1194</v>
      </c>
      <c r="T365" s="81" t="str">
        <f>VLOOKUP(A365,'PAI 2025 GPS rempl2)'!$A$3:$E$505,4,0)</f>
        <v>Actividad propia</v>
      </c>
      <c r="U365" s="82" t="s">
        <v>1555</v>
      </c>
      <c r="V365" s="31">
        <f>VLOOKUP(S365,'PAI 2025 GPS rempl2)'!$E$4:$P$504,12,0)</f>
        <v>20</v>
      </c>
      <c r="W365" s="148"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6" spans="1:23" x14ac:dyDescent="0.25">
      <c r="A366" s="81" t="s">
        <v>1195</v>
      </c>
      <c r="B366" s="81" t="str">
        <f>VLOOKUP(A366,'PAI 2025 GPS rempl2)'!$A$3:$E$505,4,0)</f>
        <v>Actividad propia</v>
      </c>
      <c r="C366" s="82" t="s">
        <v>1555</v>
      </c>
      <c r="D366" s="82" t="s">
        <v>1559</v>
      </c>
      <c r="E366" s="82" t="s">
        <v>632</v>
      </c>
      <c r="F366" s="82"/>
      <c r="G366" s="82" t="str">
        <f>VLOOKUP(A366,'PAI 2025 GPS rempl2)'!$E$4:$L$504,8,0)</f>
        <v>N/A</v>
      </c>
      <c r="H366" s="82" t="str">
        <f>VLOOKUP(A366,'PAI 2025 GPS rempl2)'!$A$4:$V$504,15,0)</f>
        <v>Ejecutar el plan de trabajo  para la implementación de accesibilidad de la plataforma del campus virtual. (Reporte de avance de la ejecución del plan de trabajo).</v>
      </c>
      <c r="I366" s="82">
        <f>VLOOKUP(A366,'PAI 2025 GPS rempl2)'!$A$4:$V$504,17,0)</f>
        <v>100</v>
      </c>
      <c r="J366" s="82" t="str">
        <f>VLOOKUP(A366,'PAI 2025 GPS rempl2)'!$A$4:$V$504,18,0)</f>
        <v>Porcentual</v>
      </c>
      <c r="K366" s="169">
        <f>VLOOKUP(A366,'PAI 2025 GPS rempl2)'!$A$4:$V$504,20,0)</f>
        <v>45748</v>
      </c>
      <c r="L366" s="169">
        <f>VLOOKUP(A366,'PAI 2025 GPS rempl2)'!$A$4:$V$504,21,0)</f>
        <v>45996</v>
      </c>
      <c r="M366" s="82" t="str">
        <f>VLOOKUP(A366,'PAI 2025 GPS rempl2)'!$A$4:$V$504,22,0)</f>
        <v>71-GRUPO DE TRABAJO DE FORMACION</v>
      </c>
      <c r="N366" s="82"/>
      <c r="O366" s="82"/>
      <c r="P366" s="82"/>
      <c r="Q366" s="82"/>
      <c r="S366" s="81" t="s">
        <v>1195</v>
      </c>
      <c r="T366" s="81" t="str">
        <f>VLOOKUP(A366,'PAI 2025 GPS rempl2)'!$A$3:$E$505,4,0)</f>
        <v>Actividad propia</v>
      </c>
      <c r="U366" s="82" t="s">
        <v>1555</v>
      </c>
      <c r="V366" s="31">
        <f>VLOOKUP(S366,'PAI 2025 GPS rempl2)'!$E$4:$P$504,12,0)</f>
        <v>40</v>
      </c>
      <c r="W366" s="148"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7" spans="1:23" x14ac:dyDescent="0.25">
      <c r="A367" s="81" t="s">
        <v>1196</v>
      </c>
      <c r="B367" s="81" t="str">
        <f>VLOOKUP(A367,'PAI 2025 GPS rempl2)'!$A$3:$E$505,4,0)</f>
        <v>Actividad propia</v>
      </c>
      <c r="C367" s="82" t="s">
        <v>1555</v>
      </c>
      <c r="D367" s="82" t="s">
        <v>1559</v>
      </c>
      <c r="E367" s="82" t="s">
        <v>632</v>
      </c>
      <c r="F367" s="82"/>
      <c r="G367" s="82" t="str">
        <f>VLOOKUP(A367,'PAI 2025 GPS rempl2)'!$E$4:$L$504,8,0)</f>
        <v>N/A</v>
      </c>
      <c r="H367" s="82" t="str">
        <f>VLOOKUP(A367,'PAI 2025 GPS rempl2)'!$A$4:$V$504,15,0)</f>
        <v>Elaborar informe de resultados de la accesibilidad de la plataforma del campus virtual. (Informe consolidado de la  accesibilidad)</v>
      </c>
      <c r="I367" s="82">
        <f>VLOOKUP(A367,'PAI 2025 GPS rempl2)'!$A$4:$V$504,17,0)</f>
        <v>1</v>
      </c>
      <c r="J367" s="82" t="str">
        <f>VLOOKUP(A367,'PAI 2025 GPS rempl2)'!$A$4:$V$504,18,0)</f>
        <v>Númerica</v>
      </c>
      <c r="K367" s="169">
        <f>VLOOKUP(A367,'PAI 2025 GPS rempl2)'!$A$4:$V$504,20,0)</f>
        <v>45992</v>
      </c>
      <c r="L367" s="169">
        <f>VLOOKUP(A367,'PAI 2025 GPS rempl2)'!$A$4:$V$504,21,0)</f>
        <v>46003</v>
      </c>
      <c r="M367" s="82" t="str">
        <f>VLOOKUP(A367,'PAI 2025 GPS rempl2)'!$A$4:$V$504,22,0)</f>
        <v>71-GRUPO DE TRABAJO DE FORMACION</v>
      </c>
      <c r="N367" s="82"/>
      <c r="O367" s="82"/>
      <c r="P367" s="82"/>
      <c r="Q367" s="82"/>
      <c r="S367" s="81" t="s">
        <v>1196</v>
      </c>
      <c r="T367" s="81" t="str">
        <f>VLOOKUP(A367,'PAI 2025 GPS rempl2)'!$A$3:$E$505,4,0)</f>
        <v>Actividad propia</v>
      </c>
      <c r="U367" s="82" t="s">
        <v>1555</v>
      </c>
      <c r="V367" s="31">
        <f>VLOOKUP(S367,'PAI 2025 GPS rempl2)'!$E$4:$P$504,12,0)</f>
        <v>10</v>
      </c>
      <c r="W367" s="148"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8" spans="1:23" x14ac:dyDescent="0.25">
      <c r="A368" s="81" t="s">
        <v>1197</v>
      </c>
      <c r="B368" s="81" t="str">
        <f>VLOOKUP(A368,'PAI 2025 GPS rempl2)'!$A$3:$E$505,4,0)</f>
        <v>Producto</v>
      </c>
      <c r="C368" s="82" t="s">
        <v>1555</v>
      </c>
      <c r="D368" s="82" t="s">
        <v>1559</v>
      </c>
      <c r="E368" s="82" t="s">
        <v>632</v>
      </c>
      <c r="F368" s="82" t="s">
        <v>10</v>
      </c>
      <c r="G368" s="82" t="str">
        <f>VLOOKUP(A368,'PAI 2025 GPS rempl2)'!$E$4:$L$504,8,0)</f>
        <v>C-3599-0200-0005-53105b</v>
      </c>
      <c r="H368" s="82"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2">
        <f>VLOOKUP(A368,'PAI 2025 GPS rempl2)'!$A$4:$V$504,17,0)</f>
        <v>290</v>
      </c>
      <c r="J368" s="82" t="str">
        <f>VLOOKUP(A368,'PAI 2025 GPS rempl2)'!$A$4:$V$504,18,0)</f>
        <v>Númerica</v>
      </c>
      <c r="K368" s="169">
        <f>VLOOKUP(A368,'PAI 2025 GPS rempl2)'!$A$4:$V$504,20,0)</f>
        <v>45717</v>
      </c>
      <c r="L368" s="169">
        <f>VLOOKUP(A368,'PAI 2025 GPS rempl2)'!$A$4:$V$504,21,0)</f>
        <v>46003</v>
      </c>
      <c r="M368" s="82" t="str">
        <f>VLOOKUP(A368,'PAI 2025 GPS rempl2)'!$A$4:$V$504,22,0)</f>
        <v>71-GRUPO DE TRABAJO DE FORMACION</v>
      </c>
      <c r="N368" s="82" t="s">
        <v>1431</v>
      </c>
      <c r="O368" s="82" t="s">
        <v>1432</v>
      </c>
      <c r="P368" s="82" t="s">
        <v>1598</v>
      </c>
      <c r="Q368" s="82" t="s">
        <v>1774</v>
      </c>
      <c r="S368" s="81" t="s">
        <v>1197</v>
      </c>
      <c r="T368" s="81" t="str">
        <f>VLOOKUP(A368,'PAI 2025 GPS rempl2)'!$A$3:$E$505,4,0)</f>
        <v>Producto</v>
      </c>
      <c r="U368" s="82" t="s">
        <v>1555</v>
      </c>
      <c r="V368" s="31">
        <f>VLOOKUP(S368,'PAI 2025 GPS rempl2)'!$E$4:$P$504,12,0)</f>
        <v>30</v>
      </c>
      <c r="W368" s="146">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81" t="s">
        <v>1198</v>
      </c>
      <c r="B369" s="81" t="str">
        <f>VLOOKUP(A369,'PAI 2025 GPS rempl2)'!$A$3:$E$505,4,0)</f>
        <v>Actividad propia</v>
      </c>
      <c r="C369" s="82" t="s">
        <v>1555</v>
      </c>
      <c r="D369" s="82" t="s">
        <v>1559</v>
      </c>
      <c r="E369" s="82" t="s">
        <v>632</v>
      </c>
      <c r="F369" s="82"/>
      <c r="G369" s="82" t="str">
        <f>VLOOKUP(A369,'PAI 2025 GPS rempl2)'!$E$4:$L$504,8,0)</f>
        <v>N/A</v>
      </c>
      <c r="H369" s="82"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2">
        <f>VLOOKUP(A369,'PAI 2025 GPS rempl2)'!$A$4:$V$504,17,0)</f>
        <v>290</v>
      </c>
      <c r="J369" s="82" t="str">
        <f>VLOOKUP(A369,'PAI 2025 GPS rempl2)'!$A$4:$V$504,18,0)</f>
        <v>Númerica</v>
      </c>
      <c r="K369" s="169">
        <f>VLOOKUP(A369,'PAI 2025 GPS rempl2)'!$A$4:$V$504,20,0)</f>
        <v>45717</v>
      </c>
      <c r="L369" s="169">
        <f>VLOOKUP(A369,'PAI 2025 GPS rempl2)'!$A$4:$V$504,21,0)</f>
        <v>46003</v>
      </c>
      <c r="M369" s="82" t="str">
        <f>VLOOKUP(A369,'PAI 2025 GPS rempl2)'!$A$4:$V$504,22,0)</f>
        <v>71-GRUPO DE TRABAJO DE FORMACION</v>
      </c>
      <c r="N369" s="82"/>
      <c r="O369" s="82"/>
      <c r="P369" s="82"/>
      <c r="Q369" s="82"/>
      <c r="S369" s="81" t="s">
        <v>1198</v>
      </c>
      <c r="T369" s="81" t="str">
        <f>VLOOKUP(A369,'PAI 2025 GPS rempl2)'!$A$3:$E$505,4,0)</f>
        <v>Actividad propia</v>
      </c>
      <c r="U369" s="82" t="s">
        <v>1555</v>
      </c>
      <c r="V369" s="31">
        <f>VLOOKUP(S369,'PAI 2025 GPS rempl2)'!$E$4:$P$504,12,0)</f>
        <v>70</v>
      </c>
      <c r="W369" s="148"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0" spans="1:23" x14ac:dyDescent="0.25">
      <c r="A370" s="81" t="s">
        <v>1199</v>
      </c>
      <c r="B370" s="81" t="str">
        <f>VLOOKUP(A370,'PAI 2025 GPS rempl2)'!$A$3:$E$505,4,0)</f>
        <v>Actividad propia</v>
      </c>
      <c r="C370" s="82" t="s">
        <v>1555</v>
      </c>
      <c r="D370" s="82" t="s">
        <v>1559</v>
      </c>
      <c r="E370" s="82" t="s">
        <v>632</v>
      </c>
      <c r="F370" s="82"/>
      <c r="G370" s="82" t="str">
        <f>VLOOKUP(A370,'PAI 2025 GPS rempl2)'!$E$4:$L$504,8,0)</f>
        <v>N/A</v>
      </c>
      <c r="H370" s="82" t="str">
        <f>VLOOKUP(A370,'PAI 2025 GPS rempl2)'!$A$4:$V$504,15,0)</f>
        <v>Elaborar informe final de las Jornadas de Formación (Capacitaciones, Sensibilizaciones, Jornada de Información) en Metrología Legal y Reglamentos Técnicos. (Informe final con resultados de la actividad, elaborado).</v>
      </c>
      <c r="I370" s="82">
        <f>VLOOKUP(A370,'PAI 2025 GPS rempl2)'!$A$4:$V$504,17,0)</f>
        <v>1</v>
      </c>
      <c r="J370" s="82" t="str">
        <f>VLOOKUP(A370,'PAI 2025 GPS rempl2)'!$A$4:$V$504,18,0)</f>
        <v>Númerica</v>
      </c>
      <c r="K370" s="169">
        <f>VLOOKUP(A370,'PAI 2025 GPS rempl2)'!$A$4:$V$504,20,0)</f>
        <v>45992</v>
      </c>
      <c r="L370" s="169">
        <f>VLOOKUP(A370,'PAI 2025 GPS rempl2)'!$A$4:$V$504,21,0)</f>
        <v>46003</v>
      </c>
      <c r="M370" s="82" t="str">
        <f>VLOOKUP(A370,'PAI 2025 GPS rempl2)'!$A$4:$V$504,22,0)</f>
        <v>71-GRUPO DE TRABAJO DE FORMACION</v>
      </c>
      <c r="N370" s="82"/>
      <c r="O370" s="82"/>
      <c r="P370" s="82"/>
      <c r="Q370" s="82"/>
      <c r="S370" s="81" t="s">
        <v>1199</v>
      </c>
      <c r="T370" s="81" t="str">
        <f>VLOOKUP(A370,'PAI 2025 GPS rempl2)'!$A$3:$E$505,4,0)</f>
        <v>Actividad propia</v>
      </c>
      <c r="U370" s="82" t="s">
        <v>1555</v>
      </c>
      <c r="V370" s="31">
        <v>50</v>
      </c>
      <c r="W370" s="148"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1" spans="1:23" x14ac:dyDescent="0.25">
      <c r="A371" s="81" t="s">
        <v>1201</v>
      </c>
      <c r="B371" s="81" t="str">
        <f>VLOOKUP(A371,'PAI 2025 GPS rempl2)'!$A$3:$E$505,4,0)</f>
        <v>Producto</v>
      </c>
      <c r="C371" s="82" t="s">
        <v>1562</v>
      </c>
      <c r="D371" s="82" t="s">
        <v>1571</v>
      </c>
      <c r="E371" s="82" t="s">
        <v>1103</v>
      </c>
      <c r="F371" s="82" t="s">
        <v>61</v>
      </c>
      <c r="G371" s="82" t="str">
        <f>VLOOKUP(A371,'PAI 2025 GPS rempl2)'!$E$4:$L$504,8,0)</f>
        <v>N/A</v>
      </c>
      <c r="H371" s="82" t="str">
        <f>VLOOKUP(A371,'PAI 2025 GPS rempl2)'!$A$4:$V$504,15,0)</f>
        <v>Estrategia para incrementar los ingresos garantizando la sostenibilidad financiera de la Entidad, diseñada  (Documento de diseño de la estrategia para incrementar los ingresos)</v>
      </c>
      <c r="I371" s="82">
        <f>VLOOKUP(A371,'PAI 2025 GPS rempl2)'!$A$4:$V$504,17,0)</f>
        <v>1</v>
      </c>
      <c r="J371" s="82" t="str">
        <f>VLOOKUP(A371,'PAI 2025 GPS rempl2)'!$A$4:$V$504,18,0)</f>
        <v>Númerica</v>
      </c>
      <c r="K371" s="169">
        <f>VLOOKUP(A371,'PAI 2025 GPS rempl2)'!$A$4:$V$504,20,0)</f>
        <v>45705</v>
      </c>
      <c r="L371" s="169">
        <f>VLOOKUP(A371,'PAI 2025 GPS rempl2)'!$A$4:$V$504,21,0)</f>
        <v>45978</v>
      </c>
      <c r="M371" s="82"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2" t="s">
        <v>1769</v>
      </c>
      <c r="O371" s="82" t="s">
        <v>1426</v>
      </c>
      <c r="P371" s="82">
        <v>0</v>
      </c>
      <c r="Q371" s="82" t="s">
        <v>1525</v>
      </c>
      <c r="S371" s="81" t="s">
        <v>1201</v>
      </c>
      <c r="T371" s="81" t="str">
        <f>VLOOKUP(A371,'PAI 2025 GPS rempl2)'!$A$3:$E$505,4,0)</f>
        <v>Producto</v>
      </c>
      <c r="U371" s="82" t="s">
        <v>1562</v>
      </c>
      <c r="V371" s="31">
        <f>VLOOKUP(S371,'PAI 2025 GPS rempl2)'!$E$4:$P$504,12,0)</f>
        <v>100</v>
      </c>
      <c r="W371" s="31" t="e">
        <f>+(V371*100)/($V$112+#REF!+$V$321+$V$330+$V$371)</f>
        <v>#REF!</v>
      </c>
    </row>
    <row r="372" spans="1:23" x14ac:dyDescent="0.25">
      <c r="A372" s="81" t="s">
        <v>1204</v>
      </c>
      <c r="B372" s="81" t="str">
        <f>VLOOKUP(A372,'PAI 2025 GPS rempl2)'!$A$3:$E$505,4,0)</f>
        <v>Actividad propia</v>
      </c>
      <c r="C372" s="82" t="s">
        <v>1562</v>
      </c>
      <c r="D372" s="82" t="s">
        <v>1571</v>
      </c>
      <c r="E372" s="82" t="s">
        <v>1103</v>
      </c>
      <c r="F372" s="82"/>
      <c r="G372" s="82" t="str">
        <f>VLOOKUP(A372,'PAI 2025 GPS rempl2)'!$E$4:$L$504,8,0)</f>
        <v>N/A</v>
      </c>
      <c r="H372" s="82"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2">
        <f>VLOOKUP(A372,'PAI 2025 GPS rempl2)'!$A$4:$V$504,17,0)</f>
        <v>6</v>
      </c>
      <c r="J372" s="82" t="str">
        <f>VLOOKUP(A372,'PAI 2025 GPS rempl2)'!$A$4:$V$504,18,0)</f>
        <v>Númerica</v>
      </c>
      <c r="K372" s="169">
        <f>VLOOKUP(A372,'PAI 2025 GPS rempl2)'!$A$4:$V$504,20,0)</f>
        <v>45705</v>
      </c>
      <c r="L372" s="169">
        <f>VLOOKUP(A372,'PAI 2025 GPS rempl2)'!$A$4:$V$504,21,0)</f>
        <v>45978</v>
      </c>
      <c r="M372" s="82" t="str">
        <f>VLOOKUP(A372,'PAI 2025 GPS rempl2)'!$A$4:$V$504,22,0)</f>
        <v>100-SECRETARIA GENERAL;
130-DIRECCIÓN FINANCIERA</v>
      </c>
      <c r="N372" s="82"/>
      <c r="O372" s="82"/>
      <c r="P372" s="82"/>
      <c r="Q372" s="82"/>
      <c r="S372" s="81" t="s">
        <v>1204</v>
      </c>
      <c r="T372" s="81" t="str">
        <f>VLOOKUP(A372,'PAI 2025 GPS rempl2)'!$A$3:$E$505,4,0)</f>
        <v>Actividad propia</v>
      </c>
      <c r="U372" s="82" t="s">
        <v>1562</v>
      </c>
      <c r="V372" s="31">
        <f>VLOOKUP(S372,'PAI 2025 GPS rempl2)'!$E$4:$P$504,12,0)</f>
        <v>10</v>
      </c>
      <c r="W372" s="31" t="e">
        <f>+(V372*100)/($V$113+#REF!+#REF!+$V$322+$V$323+$V$324+$V$325+$V$331+$V$332+$V$372+$V$373+$V$375+$V$376)</f>
        <v>#REF!</v>
      </c>
    </row>
    <row r="373" spans="1:23" x14ac:dyDescent="0.25">
      <c r="A373" s="81" t="s">
        <v>1206</v>
      </c>
      <c r="B373" s="81" t="str">
        <f>VLOOKUP(A373,'PAI 2025 GPS rempl2)'!$A$3:$E$505,4,0)</f>
        <v>Actividad propia</v>
      </c>
      <c r="C373" s="82" t="s">
        <v>1562</v>
      </c>
      <c r="D373" s="82" t="s">
        <v>1571</v>
      </c>
      <c r="E373" s="82" t="s">
        <v>1103</v>
      </c>
      <c r="F373" s="82"/>
      <c r="G373" s="82" t="str">
        <f>VLOOKUP(A373,'PAI 2025 GPS rempl2)'!$E$4:$L$504,8,0)</f>
        <v>N/A</v>
      </c>
      <c r="H373" s="82" t="str">
        <f>VLOOKUP(A373,'PAI 2025 GPS rempl2)'!$A$4:$V$504,15,0)</f>
        <v>Elaborar y enviar vía correo electrónico a los delegados el estudio de análisis de nuevas fuentes de ingreso (Documento de estudio con identificación de nuevas fuentes de ingresos , y correo electrónico de envío a los Delegados)</v>
      </c>
      <c r="I373" s="82">
        <f>VLOOKUP(A373,'PAI 2025 GPS rempl2)'!$A$4:$V$504,17,0)</f>
        <v>1</v>
      </c>
      <c r="J373" s="82" t="str">
        <f>VLOOKUP(A373,'PAI 2025 GPS rempl2)'!$A$4:$V$504,18,0)</f>
        <v>Númerica</v>
      </c>
      <c r="K373" s="169">
        <f>VLOOKUP(A373,'PAI 2025 GPS rempl2)'!$A$4:$V$504,20,0)</f>
        <v>45705</v>
      </c>
      <c r="L373" s="169">
        <f>VLOOKUP(A373,'PAI 2025 GPS rempl2)'!$A$4:$V$504,21,0)</f>
        <v>45961</v>
      </c>
      <c r="M373" s="82"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2"/>
      <c r="O373" s="82"/>
      <c r="P373" s="82"/>
      <c r="Q373" s="82"/>
      <c r="S373" s="81" t="s">
        <v>1206</v>
      </c>
      <c r="T373" s="81" t="str">
        <f>VLOOKUP(A373,'PAI 2025 GPS rempl2)'!$A$3:$E$505,4,0)</f>
        <v>Actividad propia</v>
      </c>
      <c r="U373" s="82" t="s">
        <v>1562</v>
      </c>
      <c r="V373" s="31">
        <f>VLOOKUP(S373,'PAI 2025 GPS rempl2)'!$E$4:$P$504,12,0)</f>
        <v>30</v>
      </c>
      <c r="W373" s="31" t="e">
        <f>+(V373*100)/($V$113+#REF!+#REF!+$V$322+$V$323+$V$324+$V$325+$V$331+$V$332+$V$372+$V$373+$V$375+$V$376)</f>
        <v>#REF!</v>
      </c>
    </row>
    <row r="374" spans="1:23" x14ac:dyDescent="0.25">
      <c r="A374" s="81" t="s">
        <v>1208</v>
      </c>
      <c r="B374" s="81" t="str">
        <f>VLOOKUP(A374,'PAI 2025 GPS rempl2)'!$A$3:$E$505,4,0)</f>
        <v>Actividad sin participación</v>
      </c>
      <c r="C374" s="82" t="s">
        <v>1562</v>
      </c>
      <c r="D374" s="82" t="s">
        <v>1571</v>
      </c>
      <c r="E374" s="82" t="s">
        <v>1103</v>
      </c>
      <c r="F374" s="82"/>
      <c r="G374" s="82" t="str">
        <f>VLOOKUP(A374,'PAI 2025 GPS rempl2)'!$E$4:$L$504,8,0)</f>
        <v>N/A</v>
      </c>
      <c r="H374" s="82"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2">
        <f>VLOOKUP(A374,'PAI 2025 GPS rempl2)'!$A$4:$V$504,17,0)</f>
        <v>1</v>
      </c>
      <c r="J374" s="82" t="str">
        <f>VLOOKUP(A374,'PAI 2025 GPS rempl2)'!$A$4:$V$504,18,0)</f>
        <v>Númerica</v>
      </c>
      <c r="K374" s="169">
        <f>VLOOKUP(A374,'PAI 2025 GPS rempl2)'!$A$4:$V$504,20,0)</f>
        <v>45705</v>
      </c>
      <c r="L374" s="169">
        <f>VLOOKUP(A374,'PAI 2025 GPS rempl2)'!$A$4:$V$504,21,0)</f>
        <v>45961</v>
      </c>
      <c r="M374" s="82"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2"/>
      <c r="O374" s="82"/>
      <c r="P374" s="82"/>
      <c r="Q374" s="82"/>
      <c r="S374" s="81" t="s">
        <v>1208</v>
      </c>
      <c r="T374" s="81" t="str">
        <f>VLOOKUP(A374,'PAI 2025 GPS rempl2)'!$A$3:$E$505,4,0)</f>
        <v>Actividad sin participación</v>
      </c>
      <c r="U374" s="82" t="s">
        <v>1562</v>
      </c>
      <c r="V374" s="31">
        <f>VLOOKUP(S374,'PAI 2025 GPS rempl2)'!$E$4:$P$504,12,0)</f>
        <v>0</v>
      </c>
      <c r="W374" s="31">
        <f>+V374</f>
        <v>0</v>
      </c>
    </row>
    <row r="375" spans="1:23" x14ac:dyDescent="0.25">
      <c r="A375" s="81" t="s">
        <v>1210</v>
      </c>
      <c r="B375" s="81" t="str">
        <f>VLOOKUP(A375,'PAI 2025 GPS rempl2)'!$A$3:$E$505,4,0)</f>
        <v>Actividad propia</v>
      </c>
      <c r="C375" s="82" t="s">
        <v>1562</v>
      </c>
      <c r="D375" s="82" t="s">
        <v>1571</v>
      </c>
      <c r="E375" s="82" t="s">
        <v>1103</v>
      </c>
      <c r="F375" s="82"/>
      <c r="G375" s="82" t="str">
        <f>VLOOKUP(A375,'PAI 2025 GPS rempl2)'!$E$4:$L$504,8,0)</f>
        <v>N/A</v>
      </c>
      <c r="H375" s="82"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2">
        <f>VLOOKUP(A375,'PAI 2025 GPS rempl2)'!$A$4:$V$504,17,0)</f>
        <v>1</v>
      </c>
      <c r="J375" s="82" t="str">
        <f>VLOOKUP(A375,'PAI 2025 GPS rempl2)'!$A$4:$V$504,18,0)</f>
        <v>Númerica</v>
      </c>
      <c r="K375" s="169">
        <f>VLOOKUP(A375,'PAI 2025 GPS rempl2)'!$A$4:$V$504,20,0)</f>
        <v>45705</v>
      </c>
      <c r="L375" s="169">
        <f>VLOOKUP(A375,'PAI 2025 GPS rempl2)'!$A$4:$V$504,21,0)</f>
        <v>45807</v>
      </c>
      <c r="M375" s="82" t="str">
        <f>VLOOKUP(A375,'PAI 2025 GPS rempl2)'!$A$4:$V$504,22,0)</f>
        <v>130-DIRECCIÓN FINANCIERA;
11-GRUPO DE TRABAJO DE COBRO COACTIVO</v>
      </c>
      <c r="N375" s="82"/>
      <c r="O375" s="82"/>
      <c r="P375" s="82"/>
      <c r="Q375" s="82"/>
      <c r="S375" s="81" t="s">
        <v>1210</v>
      </c>
      <c r="T375" s="81" t="str">
        <f>VLOOKUP(A375,'PAI 2025 GPS rempl2)'!$A$3:$E$505,4,0)</f>
        <v>Actividad propia</v>
      </c>
      <c r="U375" s="82" t="s">
        <v>1562</v>
      </c>
      <c r="V375" s="31">
        <f>VLOOKUP(S375,'PAI 2025 GPS rempl2)'!$E$4:$P$504,12,0)</f>
        <v>30</v>
      </c>
      <c r="W375" s="31" t="e">
        <f>+(V375*100)/($V$113+#REF!+#REF!+$V$322+$V$323+$V$324+$V$325+$V$331+$V$332+$V$372+$V$373+$V$375+$V$376)</f>
        <v>#REF!</v>
      </c>
    </row>
    <row r="376" spans="1:23" x14ac:dyDescent="0.25">
      <c r="A376" s="81" t="s">
        <v>1212</v>
      </c>
      <c r="B376" s="81" t="str">
        <f>VLOOKUP(A376,'PAI 2025 GPS rempl2)'!$A$3:$E$505,4,0)</f>
        <v>Actividad propia</v>
      </c>
      <c r="C376" s="82" t="s">
        <v>1562</v>
      </c>
      <c r="D376" s="82" t="s">
        <v>1571</v>
      </c>
      <c r="E376" s="82" t="s">
        <v>1103</v>
      </c>
      <c r="F376" s="82"/>
      <c r="G376" s="82" t="str">
        <f>VLOOKUP(A376,'PAI 2025 GPS rempl2)'!$E$4:$L$504,8,0)</f>
        <v>N/A</v>
      </c>
      <c r="H376" s="82" t="str">
        <f>VLOOKUP(A376,'PAI 2025 GPS rempl2)'!$A$4:$V$504,15,0)</f>
        <v>Realizar mesa de trabajo para presentar el análisis de cartera y recaudo y elaborar de manera conjunta con las delegaturas los lineamientos en pro de un recaudo efectivo(Acta de reunión con lineamientos para un recaudo efectivo)</v>
      </c>
      <c r="I376" s="82">
        <f>VLOOKUP(A376,'PAI 2025 GPS rempl2)'!$A$4:$V$504,17,0)</f>
        <v>1</v>
      </c>
      <c r="J376" s="82" t="str">
        <f>VLOOKUP(A376,'PAI 2025 GPS rempl2)'!$A$4:$V$504,18,0)</f>
        <v>Númerica</v>
      </c>
      <c r="K376" s="169">
        <f>VLOOKUP(A376,'PAI 2025 GPS rempl2)'!$A$4:$V$504,20,0)</f>
        <v>45810</v>
      </c>
      <c r="L376" s="169">
        <f>VLOOKUP(A376,'PAI 2025 GPS rempl2)'!$A$4:$V$504,21,0)</f>
        <v>45978</v>
      </c>
      <c r="M376" s="82"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2"/>
      <c r="O376" s="82"/>
      <c r="P376" s="82"/>
      <c r="Q376" s="82"/>
      <c r="S376" s="81" t="s">
        <v>1212</v>
      </c>
      <c r="T376" s="81" t="str">
        <f>VLOOKUP(A376,'PAI 2025 GPS rempl2)'!$A$3:$E$505,4,0)</f>
        <v>Actividad propia</v>
      </c>
      <c r="U376" s="82" t="s">
        <v>1562</v>
      </c>
      <c r="V376" s="31">
        <f>VLOOKUP(S376,'PAI 2025 GPS rempl2)'!$E$4:$P$504,12,0)</f>
        <v>30</v>
      </c>
      <c r="W376" s="31" t="e">
        <f>+(V376*100)/($V$113+#REF!+#REF!+$V$322+$V$323+$V$324+$V$325+$V$331+$V$332+$V$372+$V$373+$V$375+$V$376)</f>
        <v>#REF!</v>
      </c>
    </row>
    <row r="377" spans="1:23" x14ac:dyDescent="0.25">
      <c r="A377" s="81" t="s">
        <v>1215</v>
      </c>
      <c r="B377" s="81" t="str">
        <f>VLOOKUP(A377,'PAI 2025 GPS rempl2)'!$A$3:$E$505,4,0)</f>
        <v>Producto</v>
      </c>
      <c r="C377" s="82" t="s">
        <v>1555</v>
      </c>
      <c r="D377" s="82" t="s">
        <v>1559</v>
      </c>
      <c r="E377" s="82" t="s">
        <v>632</v>
      </c>
      <c r="F377" s="82" t="s">
        <v>10</v>
      </c>
      <c r="G377" s="82" t="str">
        <f>VLOOKUP(A377,'PAI 2025 GPS rempl2)'!$E$4:$L$504,8,0)</f>
        <v>C-3503-0200-0016-40401c</v>
      </c>
      <c r="H377" s="82" t="str">
        <f>VLOOKUP(A377,'PAI 2025 GPS rempl2)'!$A$4:$V$504,15,0)</f>
        <v>Campañas de control preventivo en los sectores eléctrico, seguridad vial, hogar y construcción e hidrocarburos, realizadas  (Informe con análisis del desarrollo de la campaña)</v>
      </c>
      <c r="I377" s="82">
        <f>VLOOKUP(A377,'PAI 2025 GPS rempl2)'!$A$4:$V$504,17,0)</f>
        <v>4</v>
      </c>
      <c r="J377" s="82" t="str">
        <f>VLOOKUP(A377,'PAI 2025 GPS rempl2)'!$A$4:$V$504,18,0)</f>
        <v>Númerica</v>
      </c>
      <c r="K377" s="169">
        <f>VLOOKUP(A377,'PAI 2025 GPS rempl2)'!$A$4:$V$504,20,0)</f>
        <v>45670</v>
      </c>
      <c r="L377" s="169">
        <f>VLOOKUP(A377,'PAI 2025 GPS rempl2)'!$A$4:$V$504,21,0)</f>
        <v>46022</v>
      </c>
      <c r="M377" s="82" t="str">
        <f>VLOOKUP(A377,'PAI 2025 GPS rempl2)'!$A$4:$V$504,22,0)</f>
        <v>6000-DESPACHO DEL SUPERINTENDENTE DELEGADO PARA EL CONTROL Y VERIFICACIÓN DE REGLAMENTOS TÉCNICOS Y METROLOGÍA LEGAL</v>
      </c>
      <c r="N377" s="82" t="s">
        <v>1431</v>
      </c>
      <c r="O377" s="82" t="s">
        <v>1432</v>
      </c>
      <c r="P377" s="82" t="s">
        <v>1599</v>
      </c>
      <c r="Q377" s="82" t="s">
        <v>1774</v>
      </c>
      <c r="S377" s="81" t="s">
        <v>1215</v>
      </c>
      <c r="T377" s="81" t="str">
        <f>VLOOKUP(A377,'PAI 2025 GPS rempl2)'!$A$3:$E$505,4,0)</f>
        <v>Producto</v>
      </c>
      <c r="U377" s="82" t="s">
        <v>1555</v>
      </c>
      <c r="V377" s="31">
        <f>VLOOKUP(S377,'PAI 2025 GPS rempl2)'!$E$4:$P$504,12,0)</f>
        <v>14</v>
      </c>
      <c r="W377" s="146">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81" t="s">
        <v>1216</v>
      </c>
      <c r="B378" s="81" t="str">
        <f>VLOOKUP(A378,'PAI 2025 GPS rempl2)'!$A$3:$E$505,4,0)</f>
        <v>Actividad propia</v>
      </c>
      <c r="C378" s="82" t="s">
        <v>1555</v>
      </c>
      <c r="D378" s="82" t="s">
        <v>1559</v>
      </c>
      <c r="E378" s="82" t="s">
        <v>632</v>
      </c>
      <c r="F378" s="82"/>
      <c r="G378" s="82" t="str">
        <f>VLOOKUP(A378,'PAI 2025 GPS rempl2)'!$E$4:$L$504,8,0)</f>
        <v>N/A</v>
      </c>
      <c r="H378" s="82"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2">
        <f>VLOOKUP(A378,'PAI 2025 GPS rempl2)'!$A$4:$V$504,17,0)</f>
        <v>4</v>
      </c>
      <c r="J378" s="82" t="str">
        <f>VLOOKUP(A378,'PAI 2025 GPS rempl2)'!$A$4:$V$504,18,0)</f>
        <v>Númerica</v>
      </c>
      <c r="K378" s="169">
        <f>VLOOKUP(A378,'PAI 2025 GPS rempl2)'!$A$4:$V$504,20,0)</f>
        <v>45670</v>
      </c>
      <c r="L378" s="169">
        <f>VLOOKUP(A378,'PAI 2025 GPS rempl2)'!$A$4:$V$504,21,0)</f>
        <v>45897</v>
      </c>
      <c r="M378" s="82" t="str">
        <f>VLOOKUP(A378,'PAI 2025 GPS rempl2)'!$A$4:$V$504,22,0)</f>
        <v>6000-DESPACHO DEL SUPERINTENDENTE DELEGADO PARA EL CONTROL Y VERIFICACIÓN DE REGLAMENTOS TÉCNICOS Y METROLOGÍA LEGAL</v>
      </c>
      <c r="N378" s="82"/>
      <c r="O378" s="82"/>
      <c r="P378" s="82"/>
      <c r="Q378" s="82"/>
      <c r="S378" s="81" t="s">
        <v>1216</v>
      </c>
      <c r="T378" s="81" t="str">
        <f>VLOOKUP(A378,'PAI 2025 GPS rempl2)'!$A$3:$E$505,4,0)</f>
        <v>Actividad propia</v>
      </c>
      <c r="U378" s="82" t="s">
        <v>1555</v>
      </c>
      <c r="V378" s="31">
        <f>VLOOKUP(S378,'PAI 2025 GPS rempl2)'!$E$4:$P$504,12,0)</f>
        <v>20</v>
      </c>
      <c r="W378" s="148"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9" spans="1:23" x14ac:dyDescent="0.25">
      <c r="A379" s="81" t="s">
        <v>1217</v>
      </c>
      <c r="B379" s="81" t="str">
        <f>VLOOKUP(A379,'PAI 2025 GPS rempl2)'!$A$3:$E$505,4,0)</f>
        <v>Actividad propia</v>
      </c>
      <c r="C379" s="82" t="s">
        <v>1555</v>
      </c>
      <c r="D379" s="82" t="s">
        <v>1559</v>
      </c>
      <c r="E379" s="82" t="s">
        <v>632</v>
      </c>
      <c r="F379" s="82"/>
      <c r="G379" s="82" t="str">
        <f>VLOOKUP(A379,'PAI 2025 GPS rempl2)'!$E$4:$L$504,8,0)</f>
        <v>N/A</v>
      </c>
      <c r="H379" s="82" t="str">
        <f>VLOOKUP(A379,'PAI 2025 GPS rempl2)'!$A$4:$V$504,15,0)</f>
        <v>Establecer el cronograma de visitas y requerimientos de cada una de las campañas en los sectores definidos (Cronograma)</v>
      </c>
      <c r="I379" s="82">
        <f>VLOOKUP(A379,'PAI 2025 GPS rempl2)'!$A$4:$V$504,17,0)</f>
        <v>4</v>
      </c>
      <c r="J379" s="82" t="str">
        <f>VLOOKUP(A379,'PAI 2025 GPS rempl2)'!$A$4:$V$504,18,0)</f>
        <v>Númerica</v>
      </c>
      <c r="K379" s="169">
        <f>VLOOKUP(A379,'PAI 2025 GPS rempl2)'!$A$4:$V$504,20,0)</f>
        <v>45670</v>
      </c>
      <c r="L379" s="169">
        <f>VLOOKUP(A379,'PAI 2025 GPS rempl2)'!$A$4:$V$504,21,0)</f>
        <v>46022</v>
      </c>
      <c r="M379" s="82" t="str">
        <f>VLOOKUP(A379,'PAI 2025 GPS rempl2)'!$A$4:$V$504,22,0)</f>
        <v>6000-DESPACHO DEL SUPERINTENDENTE DELEGADO PARA EL CONTROL Y VERIFICACIÓN DE REGLAMENTOS TÉCNICOS Y METROLOGÍA LEGAL</v>
      </c>
      <c r="N379" s="82"/>
      <c r="O379" s="82"/>
      <c r="P379" s="82"/>
      <c r="Q379" s="82"/>
      <c r="S379" s="81" t="s">
        <v>1217</v>
      </c>
      <c r="T379" s="81" t="str">
        <f>VLOOKUP(A379,'PAI 2025 GPS rempl2)'!$A$3:$E$505,4,0)</f>
        <v>Actividad propia</v>
      </c>
      <c r="U379" s="82" t="s">
        <v>1555</v>
      </c>
      <c r="V379" s="31">
        <f>VLOOKUP(S379,'PAI 2025 GPS rempl2)'!$E$4:$P$504,12,0)</f>
        <v>20</v>
      </c>
      <c r="W379" s="148"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0" spans="1:23" x14ac:dyDescent="0.25">
      <c r="A380" s="81" t="s">
        <v>1218</v>
      </c>
      <c r="B380" s="81" t="str">
        <f>VLOOKUP(A380,'PAI 2025 GPS rempl2)'!$A$3:$E$505,4,0)</f>
        <v>Actividad propia</v>
      </c>
      <c r="C380" s="82" t="s">
        <v>1555</v>
      </c>
      <c r="D380" s="82" t="s">
        <v>1559</v>
      </c>
      <c r="E380" s="82" t="s">
        <v>632</v>
      </c>
      <c r="F380" s="82"/>
      <c r="G380" s="82" t="str">
        <f>VLOOKUP(A380,'PAI 2025 GPS rempl2)'!$E$4:$L$504,8,0)</f>
        <v>N/A</v>
      </c>
      <c r="H380" s="82" t="str">
        <f>VLOOKUP(A380,'PAI 2025 GPS rempl2)'!$A$4:$V$504,15,0)</f>
        <v>Ejecutar el cronograma de visitas y requerimientos (Seguimiento al cronograma)</v>
      </c>
      <c r="I380" s="82">
        <f>VLOOKUP(A380,'PAI 2025 GPS rempl2)'!$A$4:$V$504,17,0)</f>
        <v>100</v>
      </c>
      <c r="J380" s="82" t="str">
        <f>VLOOKUP(A380,'PAI 2025 GPS rempl2)'!$A$4:$V$504,18,0)</f>
        <v>Porcentual</v>
      </c>
      <c r="K380" s="169">
        <f>VLOOKUP(A380,'PAI 2025 GPS rempl2)'!$A$4:$V$504,20,0)</f>
        <v>45670</v>
      </c>
      <c r="L380" s="169">
        <f>VLOOKUP(A380,'PAI 2025 GPS rempl2)'!$A$4:$V$504,21,0)</f>
        <v>46022</v>
      </c>
      <c r="M380" s="82" t="str">
        <f>VLOOKUP(A380,'PAI 2025 GPS rempl2)'!$A$4:$V$504,22,0)</f>
        <v>6000-DESPACHO DEL SUPERINTENDENTE DELEGADO PARA EL CONTROL Y VERIFICACIÓN DE REGLAMENTOS TÉCNICOS Y METROLOGÍA LEGAL</v>
      </c>
      <c r="N380" s="82"/>
      <c r="O380" s="82"/>
      <c r="P380" s="82"/>
      <c r="Q380" s="82"/>
      <c r="S380" s="81" t="s">
        <v>1218</v>
      </c>
      <c r="T380" s="81" t="str">
        <f>VLOOKUP(A380,'PAI 2025 GPS rempl2)'!$A$3:$E$505,4,0)</f>
        <v>Actividad propia</v>
      </c>
      <c r="U380" s="82" t="s">
        <v>1555</v>
      </c>
      <c r="V380" s="31">
        <f>VLOOKUP(S380,'PAI 2025 GPS rempl2)'!$E$4:$P$504,12,0)</f>
        <v>30</v>
      </c>
      <c r="W380" s="148"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1" spans="1:23" x14ac:dyDescent="0.25">
      <c r="A381" s="81" t="s">
        <v>1220</v>
      </c>
      <c r="B381" s="81" t="str">
        <f>VLOOKUP(A381,'PAI 2025 GPS rempl2)'!$A$3:$E$505,4,0)</f>
        <v>Actividad propia</v>
      </c>
      <c r="C381" s="82" t="s">
        <v>1555</v>
      </c>
      <c r="D381" s="82" t="s">
        <v>1559</v>
      </c>
      <c r="E381" s="82" t="s">
        <v>632</v>
      </c>
      <c r="F381" s="82"/>
      <c r="G381" s="82" t="str">
        <f>VLOOKUP(A381,'PAI 2025 GPS rempl2)'!$E$4:$L$504,8,0)</f>
        <v>N/A</v>
      </c>
      <c r="H381" s="82" t="str">
        <f>VLOOKUP(A381,'PAI 2025 GPS rempl2)'!$A$4:$V$504,15,0)</f>
        <v>Análisis del desarrollo de la campaña (Informe con análisis del desarrollo de la campaña)</v>
      </c>
      <c r="I381" s="82">
        <f>VLOOKUP(A381,'PAI 2025 GPS rempl2)'!$A$4:$V$504,17,0)</f>
        <v>4</v>
      </c>
      <c r="J381" s="82" t="str">
        <f>VLOOKUP(A381,'PAI 2025 GPS rempl2)'!$A$4:$V$504,18,0)</f>
        <v>Númerica</v>
      </c>
      <c r="K381" s="169">
        <f>VLOOKUP(A381,'PAI 2025 GPS rempl2)'!$A$4:$V$504,20,0)</f>
        <v>45670</v>
      </c>
      <c r="L381" s="169">
        <f>VLOOKUP(A381,'PAI 2025 GPS rempl2)'!$A$4:$V$504,21,0)</f>
        <v>46022</v>
      </c>
      <c r="M381" s="82" t="str">
        <f>VLOOKUP(A381,'PAI 2025 GPS rempl2)'!$A$4:$V$504,22,0)</f>
        <v>6000-DESPACHO DEL SUPERINTENDENTE DELEGADO PARA EL CONTROL Y VERIFICACIÓN DE REGLAMENTOS TÉCNICOS Y METROLOGÍA LEGAL</v>
      </c>
      <c r="N381" s="82"/>
      <c r="O381" s="82"/>
      <c r="P381" s="82"/>
      <c r="Q381" s="82"/>
      <c r="S381" s="81" t="s">
        <v>1220</v>
      </c>
      <c r="T381" s="81" t="str">
        <f>VLOOKUP(A381,'PAI 2025 GPS rempl2)'!$A$3:$E$505,4,0)</f>
        <v>Actividad propia</v>
      </c>
      <c r="U381" s="82" t="s">
        <v>1555</v>
      </c>
      <c r="V381" s="31">
        <f>VLOOKUP(S381,'PAI 2025 GPS rempl2)'!$E$4:$P$504,12,0)</f>
        <v>30</v>
      </c>
      <c r="W381" s="148"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2" spans="1:23" x14ac:dyDescent="0.25">
      <c r="A382" s="81" t="s">
        <v>1221</v>
      </c>
      <c r="B382" s="81" t="str">
        <f>VLOOKUP(A382,'PAI 2025 GPS rempl2)'!$A$3:$E$505,4,0)</f>
        <v>Producto</v>
      </c>
      <c r="C382" s="82" t="s">
        <v>1555</v>
      </c>
      <c r="D382" s="82" t="s">
        <v>1559</v>
      </c>
      <c r="E382" s="82" t="s">
        <v>632</v>
      </c>
      <c r="F382" s="82" t="s">
        <v>10</v>
      </c>
      <c r="G382" s="82" t="str">
        <f>VLOOKUP(A382,'PAI 2025 GPS rempl2)'!$E$4:$L$504,8,0)</f>
        <v>C-3503-0200-0016-40401c</v>
      </c>
      <c r="H382" s="82" t="str">
        <f>VLOOKUP(A382,'PAI 2025 GPS rempl2)'!$A$4:$V$504,15,0)</f>
        <v>Campañas de control preventivo en surtidores de combustibles, balanzas, preempacados y alcoholímetros, realizadas (Informe con análisis del desarrollo de la campaña)</v>
      </c>
      <c r="I382" s="82">
        <f>VLOOKUP(A382,'PAI 2025 GPS rempl2)'!$A$4:$V$504,17,0)</f>
        <v>6</v>
      </c>
      <c r="J382" s="82" t="str">
        <f>VLOOKUP(A382,'PAI 2025 GPS rempl2)'!$A$4:$V$504,18,0)</f>
        <v>Númerica</v>
      </c>
      <c r="K382" s="169">
        <f>VLOOKUP(A382,'PAI 2025 GPS rempl2)'!$A$4:$V$504,20,0)</f>
        <v>45670</v>
      </c>
      <c r="L382" s="169">
        <f>VLOOKUP(A382,'PAI 2025 GPS rempl2)'!$A$4:$V$504,21,0)</f>
        <v>46022</v>
      </c>
      <c r="M382" s="82" t="str">
        <f>VLOOKUP(A382,'PAI 2025 GPS rempl2)'!$A$4:$V$504,22,0)</f>
        <v>6000-DESPACHO DEL SUPERINTENDENTE DELEGADO PARA EL CONTROL Y VERIFICACIÓN DE REGLAMENTOS TÉCNICOS Y METROLOGÍA LEGAL</v>
      </c>
      <c r="N382" s="82" t="s">
        <v>1431</v>
      </c>
      <c r="O382" s="82" t="s">
        <v>1432</v>
      </c>
      <c r="P382" s="82" t="s">
        <v>1599</v>
      </c>
      <c r="Q382" s="82" t="s">
        <v>1774</v>
      </c>
      <c r="S382" s="81" t="s">
        <v>1221</v>
      </c>
      <c r="T382" s="81" t="str">
        <f>VLOOKUP(A382,'PAI 2025 GPS rempl2)'!$A$3:$E$505,4,0)</f>
        <v>Producto</v>
      </c>
      <c r="U382" s="82" t="s">
        <v>1555</v>
      </c>
      <c r="V382" s="31">
        <f>VLOOKUP(S382,'PAI 2025 GPS rempl2)'!$E$4:$P$504,12,0)</f>
        <v>14</v>
      </c>
      <c r="W382" s="146">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81" t="s">
        <v>1222</v>
      </c>
      <c r="B383" s="81" t="str">
        <f>VLOOKUP(A383,'PAI 2025 GPS rempl2)'!$A$3:$E$505,4,0)</f>
        <v>Actividad propia</v>
      </c>
      <c r="C383" s="82" t="s">
        <v>1555</v>
      </c>
      <c r="D383" s="82" t="s">
        <v>1559</v>
      </c>
      <c r="E383" s="82" t="s">
        <v>632</v>
      </c>
      <c r="F383" s="82"/>
      <c r="G383" s="82" t="str">
        <f>VLOOKUP(A383,'PAI 2025 GPS rempl2)'!$E$4:$L$504,8,0)</f>
        <v>N/A</v>
      </c>
      <c r="H383" s="82"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2">
        <f>VLOOKUP(A383,'PAI 2025 GPS rempl2)'!$A$4:$V$504,17,0)</f>
        <v>6</v>
      </c>
      <c r="J383" s="82" t="str">
        <f>VLOOKUP(A383,'PAI 2025 GPS rempl2)'!$A$4:$V$504,18,0)</f>
        <v>Númerica</v>
      </c>
      <c r="K383" s="169">
        <f>VLOOKUP(A383,'PAI 2025 GPS rempl2)'!$A$4:$V$504,20,0)</f>
        <v>45670</v>
      </c>
      <c r="L383" s="169">
        <f>VLOOKUP(A383,'PAI 2025 GPS rempl2)'!$A$4:$V$504,21,0)</f>
        <v>45897</v>
      </c>
      <c r="M383" s="82" t="str">
        <f>VLOOKUP(A383,'PAI 2025 GPS rempl2)'!$A$4:$V$504,22,0)</f>
        <v>6000-DESPACHO DEL SUPERINTENDENTE DELEGADO PARA EL CONTROL Y VERIFICACIÓN DE REGLAMENTOS TÉCNICOS Y METROLOGÍA LEGAL</v>
      </c>
      <c r="N383" s="82"/>
      <c r="O383" s="82"/>
      <c r="P383" s="82"/>
      <c r="Q383" s="82"/>
      <c r="S383" s="81" t="s">
        <v>1222</v>
      </c>
      <c r="T383" s="81" t="str">
        <f>VLOOKUP(A383,'PAI 2025 GPS rempl2)'!$A$3:$E$505,4,0)</f>
        <v>Actividad propia</v>
      </c>
      <c r="U383" s="82" t="s">
        <v>1555</v>
      </c>
      <c r="V383" s="31">
        <f>VLOOKUP(S383,'PAI 2025 GPS rempl2)'!$E$4:$P$504,12,0)</f>
        <v>20</v>
      </c>
      <c r="W383" s="148"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4" spans="1:23" x14ac:dyDescent="0.25">
      <c r="A384" s="81" t="s">
        <v>1223</v>
      </c>
      <c r="B384" s="81" t="str">
        <f>VLOOKUP(A384,'PAI 2025 GPS rempl2)'!$A$3:$E$505,4,0)</f>
        <v>Actividad propia</v>
      </c>
      <c r="C384" s="82" t="s">
        <v>1555</v>
      </c>
      <c r="D384" s="82" t="s">
        <v>1559</v>
      </c>
      <c r="E384" s="82" t="s">
        <v>632</v>
      </c>
      <c r="F384" s="82"/>
      <c r="G384" s="82" t="str">
        <f>VLOOKUP(A384,'PAI 2025 GPS rempl2)'!$E$4:$L$504,8,0)</f>
        <v>N/A</v>
      </c>
      <c r="H384" s="82" t="str">
        <f>VLOOKUP(A384,'PAI 2025 GPS rempl2)'!$A$4:$V$504,15,0)</f>
        <v>Establecer el cronograma de visitas y requerimientos de cada una de las campañas en los sectores definidos (Cronograma)</v>
      </c>
      <c r="I384" s="82">
        <f>VLOOKUP(A384,'PAI 2025 GPS rempl2)'!$A$4:$V$504,17,0)</f>
        <v>6</v>
      </c>
      <c r="J384" s="82" t="str">
        <f>VLOOKUP(A384,'PAI 2025 GPS rempl2)'!$A$4:$V$504,18,0)</f>
        <v>Númerica</v>
      </c>
      <c r="K384" s="169">
        <f>VLOOKUP(A384,'PAI 2025 GPS rempl2)'!$A$4:$V$504,20,0)</f>
        <v>45670</v>
      </c>
      <c r="L384" s="169">
        <f>VLOOKUP(A384,'PAI 2025 GPS rempl2)'!$A$4:$V$504,21,0)</f>
        <v>46022</v>
      </c>
      <c r="M384" s="82" t="str">
        <f>VLOOKUP(A384,'PAI 2025 GPS rempl2)'!$A$4:$V$504,22,0)</f>
        <v>6000-DESPACHO DEL SUPERINTENDENTE DELEGADO PARA EL CONTROL Y VERIFICACIÓN DE REGLAMENTOS TÉCNICOS Y METROLOGÍA LEGAL</v>
      </c>
      <c r="N384" s="82"/>
      <c r="O384" s="82"/>
      <c r="P384" s="82"/>
      <c r="Q384" s="82"/>
      <c r="S384" s="81" t="s">
        <v>1223</v>
      </c>
      <c r="T384" s="81" t="str">
        <f>VLOOKUP(A384,'PAI 2025 GPS rempl2)'!$A$3:$E$505,4,0)</f>
        <v>Actividad propia</v>
      </c>
      <c r="U384" s="82" t="s">
        <v>1555</v>
      </c>
      <c r="V384" s="31">
        <f>VLOOKUP(S384,'PAI 2025 GPS rempl2)'!$E$4:$P$504,12,0)</f>
        <v>20</v>
      </c>
      <c r="W384" s="148"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5" spans="1:23" x14ac:dyDescent="0.25">
      <c r="A385" s="81" t="s">
        <v>1224</v>
      </c>
      <c r="B385" s="81" t="str">
        <f>VLOOKUP(A385,'PAI 2025 GPS rempl2)'!$A$3:$E$505,4,0)</f>
        <v>Actividad propia</v>
      </c>
      <c r="C385" s="82" t="s">
        <v>1555</v>
      </c>
      <c r="D385" s="82" t="s">
        <v>1559</v>
      </c>
      <c r="E385" s="82" t="s">
        <v>632</v>
      </c>
      <c r="F385" s="82"/>
      <c r="G385" s="82" t="str">
        <f>VLOOKUP(A385,'PAI 2025 GPS rempl2)'!$E$4:$L$504,8,0)</f>
        <v>N/A</v>
      </c>
      <c r="H385" s="82" t="str">
        <f>VLOOKUP(A385,'PAI 2025 GPS rempl2)'!$A$4:$V$504,15,0)</f>
        <v>Ejecutar el cronograma de visitas y requerimientos (Seguimiento al cronograma)</v>
      </c>
      <c r="I385" s="82">
        <f>VLOOKUP(A385,'PAI 2025 GPS rempl2)'!$A$4:$V$504,17,0)</f>
        <v>100</v>
      </c>
      <c r="J385" s="82" t="str">
        <f>VLOOKUP(A385,'PAI 2025 GPS rempl2)'!$A$4:$V$504,18,0)</f>
        <v>Porcentual</v>
      </c>
      <c r="K385" s="169">
        <f>VLOOKUP(A385,'PAI 2025 GPS rempl2)'!$A$4:$V$504,20,0)</f>
        <v>45670</v>
      </c>
      <c r="L385" s="169">
        <f>VLOOKUP(A385,'PAI 2025 GPS rempl2)'!$A$4:$V$504,21,0)</f>
        <v>46022</v>
      </c>
      <c r="M385" s="82" t="str">
        <f>VLOOKUP(A385,'PAI 2025 GPS rempl2)'!$A$4:$V$504,22,0)</f>
        <v>6000-DESPACHO DEL SUPERINTENDENTE DELEGADO PARA EL CONTROL Y VERIFICACIÓN DE REGLAMENTOS TÉCNICOS Y METROLOGÍA LEGAL</v>
      </c>
      <c r="N385" s="82"/>
      <c r="O385" s="82"/>
      <c r="P385" s="82"/>
      <c r="Q385" s="82"/>
      <c r="S385" s="81" t="s">
        <v>1224</v>
      </c>
      <c r="T385" s="81" t="str">
        <f>VLOOKUP(A385,'PAI 2025 GPS rempl2)'!$A$3:$E$505,4,0)</f>
        <v>Actividad propia</v>
      </c>
      <c r="U385" s="82" t="s">
        <v>1555</v>
      </c>
      <c r="V385" s="31">
        <f>VLOOKUP(S385,'PAI 2025 GPS rempl2)'!$E$4:$P$504,12,0)</f>
        <v>30</v>
      </c>
      <c r="W385" s="148"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6" spans="1:23" x14ac:dyDescent="0.25">
      <c r="A386" s="81" t="s">
        <v>1225</v>
      </c>
      <c r="B386" s="81" t="str">
        <f>VLOOKUP(A386,'PAI 2025 GPS rempl2)'!$A$3:$E$505,4,0)</f>
        <v>Actividad propia</v>
      </c>
      <c r="C386" s="82" t="s">
        <v>1555</v>
      </c>
      <c r="D386" s="82" t="s">
        <v>1559</v>
      </c>
      <c r="E386" s="82" t="s">
        <v>632</v>
      </c>
      <c r="F386" s="82"/>
      <c r="G386" s="82" t="str">
        <f>VLOOKUP(A386,'PAI 2025 GPS rempl2)'!$E$4:$L$504,8,0)</f>
        <v>N/A</v>
      </c>
      <c r="H386" s="82" t="str">
        <f>VLOOKUP(A386,'PAI 2025 GPS rempl2)'!$A$4:$V$504,15,0)</f>
        <v>Análisis del desarrollo de la campaña (Informe con análisis del desarrollo de la campaña)</v>
      </c>
      <c r="I386" s="82">
        <f>VLOOKUP(A386,'PAI 2025 GPS rempl2)'!$A$4:$V$504,17,0)</f>
        <v>6</v>
      </c>
      <c r="J386" s="82" t="str">
        <f>VLOOKUP(A386,'PAI 2025 GPS rempl2)'!$A$4:$V$504,18,0)</f>
        <v>Númerica</v>
      </c>
      <c r="K386" s="169">
        <f>VLOOKUP(A386,'PAI 2025 GPS rempl2)'!$A$4:$V$504,20,0)</f>
        <v>45670</v>
      </c>
      <c r="L386" s="169">
        <f>VLOOKUP(A386,'PAI 2025 GPS rempl2)'!$A$4:$V$504,21,0)</f>
        <v>46022</v>
      </c>
      <c r="M386" s="82" t="str">
        <f>VLOOKUP(A386,'PAI 2025 GPS rempl2)'!$A$4:$V$504,22,0)</f>
        <v>6000-DESPACHO DEL SUPERINTENDENTE DELEGADO PARA EL CONTROL Y VERIFICACIÓN DE REGLAMENTOS TÉCNICOS Y METROLOGÍA LEGAL</v>
      </c>
      <c r="N386" s="82"/>
      <c r="O386" s="82"/>
      <c r="P386" s="82"/>
      <c r="Q386" s="82"/>
      <c r="S386" s="81" t="s">
        <v>1225</v>
      </c>
      <c r="T386" s="81" t="str">
        <f>VLOOKUP(A386,'PAI 2025 GPS rempl2)'!$A$3:$E$505,4,0)</f>
        <v>Actividad propia</v>
      </c>
      <c r="U386" s="82" t="s">
        <v>1555</v>
      </c>
      <c r="V386" s="31">
        <f>VLOOKUP(S386,'PAI 2025 GPS rempl2)'!$E$4:$P$504,12,0)</f>
        <v>30</v>
      </c>
      <c r="W386" s="148"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7" spans="1:23" x14ac:dyDescent="0.25">
      <c r="A387" s="81" t="s">
        <v>1226</v>
      </c>
      <c r="B387" s="81" t="str">
        <f>VLOOKUP(A387,'PAI 2025 GPS rempl2)'!$A$3:$E$505,4,0)</f>
        <v>Producto</v>
      </c>
      <c r="C387" s="82" t="s">
        <v>1555</v>
      </c>
      <c r="D387" s="82" t="s">
        <v>1559</v>
      </c>
      <c r="E387" s="82" t="s">
        <v>632</v>
      </c>
      <c r="F387" s="82" t="s">
        <v>10</v>
      </c>
      <c r="G387" s="82" t="str">
        <f>VLOOKUP(A387,'PAI 2025 GPS rempl2)'!$E$4:$L$504,8,0)</f>
        <v>C-3503-0200-0016-40401c</v>
      </c>
      <c r="H387" s="82" t="str">
        <f>VLOOKUP(A387,'PAI 2025 GPS rempl2)'!$A$4:$V$504,15,0)</f>
        <v>Campañas de control preventivo en control de precios en cualquiera de los siguientes temas: combustibles, medicamentos o leche cruda, realizadas. (Informe con análisis del desarrollo de la campaña)</v>
      </c>
      <c r="I387" s="82">
        <f>VLOOKUP(A387,'PAI 2025 GPS rempl2)'!$A$4:$V$504,17,0)</f>
        <v>2</v>
      </c>
      <c r="J387" s="82" t="str">
        <f>VLOOKUP(A387,'PAI 2025 GPS rempl2)'!$A$4:$V$504,18,0)</f>
        <v>Númerica</v>
      </c>
      <c r="K387" s="169">
        <f>VLOOKUP(A387,'PAI 2025 GPS rempl2)'!$A$4:$V$504,20,0)</f>
        <v>45670</v>
      </c>
      <c r="L387" s="169">
        <f>VLOOKUP(A387,'PAI 2025 GPS rempl2)'!$A$4:$V$504,21,0)</f>
        <v>46022</v>
      </c>
      <c r="M387" s="82" t="str">
        <f>VLOOKUP(A387,'PAI 2025 GPS rempl2)'!$A$4:$V$504,22,0)</f>
        <v>6000-DESPACHO DEL SUPERINTENDENTE DELEGADO PARA EL CONTROL Y VERIFICACIÓN DE REGLAMENTOS TÉCNICOS Y METROLOGÍA LEGAL</v>
      </c>
      <c r="N387" s="82" t="s">
        <v>1431</v>
      </c>
      <c r="O387" s="82" t="s">
        <v>1432</v>
      </c>
      <c r="P387" s="82" t="s">
        <v>1599</v>
      </c>
      <c r="Q387" s="82" t="s">
        <v>1774</v>
      </c>
      <c r="S387" s="81" t="s">
        <v>1226</v>
      </c>
      <c r="T387" s="81" t="str">
        <f>VLOOKUP(A387,'PAI 2025 GPS rempl2)'!$A$3:$E$505,4,0)</f>
        <v>Producto</v>
      </c>
      <c r="U387" s="82" t="s">
        <v>1555</v>
      </c>
      <c r="V387" s="31">
        <f>VLOOKUP(S387,'PAI 2025 GPS rempl2)'!$E$4:$P$504,12,0)</f>
        <v>14</v>
      </c>
      <c r="W387" s="146">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81" t="s">
        <v>1227</v>
      </c>
      <c r="B388" s="81" t="str">
        <f>VLOOKUP(A388,'PAI 2025 GPS rempl2)'!$A$3:$E$505,4,0)</f>
        <v>Actividad propia</v>
      </c>
      <c r="C388" s="82" t="s">
        <v>1555</v>
      </c>
      <c r="D388" s="82" t="s">
        <v>1559</v>
      </c>
      <c r="E388" s="82" t="s">
        <v>632</v>
      </c>
      <c r="F388" s="82"/>
      <c r="G388" s="82" t="str">
        <f>VLOOKUP(A388,'PAI 2025 GPS rempl2)'!$E$4:$L$504,8,0)</f>
        <v>N/A</v>
      </c>
      <c r="H388" s="82"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2">
        <f>VLOOKUP(A388,'PAI 2025 GPS rempl2)'!$A$4:$V$504,17,0)</f>
        <v>2</v>
      </c>
      <c r="J388" s="82" t="str">
        <f>VLOOKUP(A388,'PAI 2025 GPS rempl2)'!$A$4:$V$504,18,0)</f>
        <v>Númerica</v>
      </c>
      <c r="K388" s="169">
        <f>VLOOKUP(A388,'PAI 2025 GPS rempl2)'!$A$4:$V$504,20,0)</f>
        <v>45670</v>
      </c>
      <c r="L388" s="169">
        <f>VLOOKUP(A388,'PAI 2025 GPS rempl2)'!$A$4:$V$504,21,0)</f>
        <v>45897</v>
      </c>
      <c r="M388" s="82" t="str">
        <f>VLOOKUP(A388,'PAI 2025 GPS rempl2)'!$A$4:$V$504,22,0)</f>
        <v>6000-DESPACHO DEL SUPERINTENDENTE DELEGADO PARA EL CONTROL Y VERIFICACIÓN DE REGLAMENTOS TÉCNICOS Y METROLOGÍA LEGAL</v>
      </c>
      <c r="N388" s="82"/>
      <c r="O388" s="82"/>
      <c r="P388" s="82"/>
      <c r="Q388" s="82"/>
      <c r="S388" s="81" t="s">
        <v>1227</v>
      </c>
      <c r="T388" s="81" t="str">
        <f>VLOOKUP(A388,'PAI 2025 GPS rempl2)'!$A$3:$E$505,4,0)</f>
        <v>Actividad propia</v>
      </c>
      <c r="U388" s="82" t="s">
        <v>1555</v>
      </c>
      <c r="V388" s="31">
        <f>VLOOKUP(S388,'PAI 2025 GPS rempl2)'!$E$4:$P$504,12,0)</f>
        <v>20</v>
      </c>
      <c r="W388" s="148"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9" spans="1:23" x14ac:dyDescent="0.25">
      <c r="A389" s="81" t="s">
        <v>1228</v>
      </c>
      <c r="B389" s="81" t="str">
        <f>VLOOKUP(A389,'PAI 2025 GPS rempl2)'!$A$3:$E$505,4,0)</f>
        <v>Actividad propia</v>
      </c>
      <c r="C389" s="82" t="s">
        <v>1555</v>
      </c>
      <c r="D389" s="82" t="s">
        <v>1559</v>
      </c>
      <c r="E389" s="82" t="s">
        <v>632</v>
      </c>
      <c r="F389" s="82"/>
      <c r="G389" s="82" t="str">
        <f>VLOOKUP(A389,'PAI 2025 GPS rempl2)'!$E$4:$L$504,8,0)</f>
        <v>N/A</v>
      </c>
      <c r="H389" s="82" t="str">
        <f>VLOOKUP(A389,'PAI 2025 GPS rempl2)'!$A$4:$V$504,15,0)</f>
        <v>Establecer el cronograma de visitas y requerimientos de cada una de las campañas en los sectores definidos (Cronograma)</v>
      </c>
      <c r="I389" s="82">
        <f>VLOOKUP(A389,'PAI 2025 GPS rempl2)'!$A$4:$V$504,17,0)</f>
        <v>2</v>
      </c>
      <c r="J389" s="82" t="str">
        <f>VLOOKUP(A389,'PAI 2025 GPS rempl2)'!$A$4:$V$504,18,0)</f>
        <v>Númerica</v>
      </c>
      <c r="K389" s="169">
        <f>VLOOKUP(A389,'PAI 2025 GPS rempl2)'!$A$4:$V$504,20,0)</f>
        <v>45670</v>
      </c>
      <c r="L389" s="169">
        <f>VLOOKUP(A389,'PAI 2025 GPS rempl2)'!$A$4:$V$504,21,0)</f>
        <v>46022</v>
      </c>
      <c r="M389" s="82" t="str">
        <f>VLOOKUP(A389,'PAI 2025 GPS rempl2)'!$A$4:$V$504,22,0)</f>
        <v>6000-DESPACHO DEL SUPERINTENDENTE DELEGADO PARA EL CONTROL Y VERIFICACIÓN DE REGLAMENTOS TÉCNICOS Y METROLOGÍA LEGAL</v>
      </c>
      <c r="N389" s="82"/>
      <c r="O389" s="82"/>
      <c r="P389" s="82"/>
      <c r="Q389" s="82"/>
      <c r="S389" s="81" t="s">
        <v>1228</v>
      </c>
      <c r="T389" s="81" t="str">
        <f>VLOOKUP(A389,'PAI 2025 GPS rempl2)'!$A$3:$E$505,4,0)</f>
        <v>Actividad propia</v>
      </c>
      <c r="U389" s="82" t="s">
        <v>1555</v>
      </c>
      <c r="V389" s="31">
        <f>VLOOKUP(S389,'PAI 2025 GPS rempl2)'!$E$4:$P$504,12,0)</f>
        <v>20</v>
      </c>
      <c r="W389" s="148"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0" spans="1:23" x14ac:dyDescent="0.25">
      <c r="A390" s="81" t="s">
        <v>1229</v>
      </c>
      <c r="B390" s="81" t="str">
        <f>VLOOKUP(A390,'PAI 2025 GPS rempl2)'!$A$3:$E$505,4,0)</f>
        <v>Actividad propia</v>
      </c>
      <c r="C390" s="82" t="s">
        <v>1555</v>
      </c>
      <c r="D390" s="82" t="s">
        <v>1559</v>
      </c>
      <c r="E390" s="82" t="s">
        <v>632</v>
      </c>
      <c r="F390" s="82"/>
      <c r="G390" s="82" t="str">
        <f>VLOOKUP(A390,'PAI 2025 GPS rempl2)'!$E$4:$L$504,8,0)</f>
        <v>N/A</v>
      </c>
      <c r="H390" s="82" t="str">
        <f>VLOOKUP(A390,'PAI 2025 GPS rempl2)'!$A$4:$V$504,15,0)</f>
        <v>Ejecutar el cronograma de visitas y requerimientos (Seguimiento al cronograma)</v>
      </c>
      <c r="I390" s="82">
        <f>VLOOKUP(A390,'PAI 2025 GPS rempl2)'!$A$4:$V$504,17,0)</f>
        <v>100</v>
      </c>
      <c r="J390" s="82" t="str">
        <f>VLOOKUP(A390,'PAI 2025 GPS rempl2)'!$A$4:$V$504,18,0)</f>
        <v>Porcentual</v>
      </c>
      <c r="K390" s="169">
        <f>VLOOKUP(A390,'PAI 2025 GPS rempl2)'!$A$4:$V$504,20,0)</f>
        <v>45670</v>
      </c>
      <c r="L390" s="169">
        <f>VLOOKUP(A390,'PAI 2025 GPS rempl2)'!$A$4:$V$504,21,0)</f>
        <v>46022</v>
      </c>
      <c r="M390" s="82" t="str">
        <f>VLOOKUP(A390,'PAI 2025 GPS rempl2)'!$A$4:$V$504,22,0)</f>
        <v>6000-DESPACHO DEL SUPERINTENDENTE DELEGADO PARA EL CONTROL Y VERIFICACIÓN DE REGLAMENTOS TÉCNICOS Y METROLOGÍA LEGAL</v>
      </c>
      <c r="N390" s="82"/>
      <c r="O390" s="82"/>
      <c r="P390" s="82"/>
      <c r="Q390" s="82"/>
      <c r="S390" s="81" t="s">
        <v>1229</v>
      </c>
      <c r="T390" s="81" t="str">
        <f>VLOOKUP(A390,'PAI 2025 GPS rempl2)'!$A$3:$E$505,4,0)</f>
        <v>Actividad propia</v>
      </c>
      <c r="U390" s="82" t="s">
        <v>1555</v>
      </c>
      <c r="V390" s="31">
        <f>VLOOKUP(S390,'PAI 2025 GPS rempl2)'!$E$4:$P$504,12,0)</f>
        <v>30</v>
      </c>
      <c r="W390" s="148"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1" spans="1:23" x14ac:dyDescent="0.25">
      <c r="A391" s="81" t="s">
        <v>1230</v>
      </c>
      <c r="B391" s="81" t="str">
        <f>VLOOKUP(A391,'PAI 2025 GPS rempl2)'!$A$3:$E$505,4,0)</f>
        <v>Actividad propia</v>
      </c>
      <c r="C391" s="82" t="s">
        <v>1555</v>
      </c>
      <c r="D391" s="82" t="s">
        <v>1559</v>
      </c>
      <c r="E391" s="82" t="s">
        <v>632</v>
      </c>
      <c r="F391" s="82"/>
      <c r="G391" s="82" t="str">
        <f>VLOOKUP(A391,'PAI 2025 GPS rempl2)'!$E$4:$L$504,8,0)</f>
        <v>N/A</v>
      </c>
      <c r="H391" s="82" t="str">
        <f>VLOOKUP(A391,'PAI 2025 GPS rempl2)'!$A$4:$V$504,15,0)</f>
        <v>Análisis del desarrollo de la campaña (Informe con análisis del desarrollo de la campaña)</v>
      </c>
      <c r="I391" s="82">
        <f>VLOOKUP(A391,'PAI 2025 GPS rempl2)'!$A$4:$V$504,17,0)</f>
        <v>2</v>
      </c>
      <c r="J391" s="82" t="str">
        <f>VLOOKUP(A391,'PAI 2025 GPS rempl2)'!$A$4:$V$504,18,0)</f>
        <v>Númerica</v>
      </c>
      <c r="K391" s="169">
        <f>VLOOKUP(A391,'PAI 2025 GPS rempl2)'!$A$4:$V$504,20,0)</f>
        <v>45670</v>
      </c>
      <c r="L391" s="169">
        <f>VLOOKUP(A391,'PAI 2025 GPS rempl2)'!$A$4:$V$504,21,0)</f>
        <v>46022</v>
      </c>
      <c r="M391" s="82" t="str">
        <f>VLOOKUP(A391,'PAI 2025 GPS rempl2)'!$A$4:$V$504,22,0)</f>
        <v>6000-DESPACHO DEL SUPERINTENDENTE DELEGADO PARA EL CONTROL Y VERIFICACIÓN DE REGLAMENTOS TÉCNICOS Y METROLOGÍA LEGAL</v>
      </c>
      <c r="N391" s="82"/>
      <c r="O391" s="82"/>
      <c r="P391" s="82"/>
      <c r="Q391" s="82"/>
      <c r="S391" s="81" t="s">
        <v>1230</v>
      </c>
      <c r="T391" s="81" t="str">
        <f>VLOOKUP(A391,'PAI 2025 GPS rempl2)'!$A$3:$E$505,4,0)</f>
        <v>Actividad propia</v>
      </c>
      <c r="U391" s="82" t="s">
        <v>1555</v>
      </c>
      <c r="V391" s="31">
        <f>VLOOKUP(S391,'PAI 2025 GPS rempl2)'!$E$4:$P$504,12,0)</f>
        <v>30</v>
      </c>
      <c r="W391" s="148"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2" spans="1:23" x14ac:dyDescent="0.25">
      <c r="A392" s="81" t="s">
        <v>1231</v>
      </c>
      <c r="B392" s="81" t="str">
        <f>VLOOKUP(A392,'PAI 2025 GPS rempl2)'!$A$3:$E$505,4,0)</f>
        <v>Producto</v>
      </c>
      <c r="C392" s="82" t="s">
        <v>1555</v>
      </c>
      <c r="D392" s="82" t="s">
        <v>1566</v>
      </c>
      <c r="E392" s="82" t="s">
        <v>1474</v>
      </c>
      <c r="F392" s="82" t="s">
        <v>10</v>
      </c>
      <c r="G392" s="82" t="str">
        <f>VLOOKUP(A392,'PAI 2025 GPS rempl2)'!$E$4:$L$504,8,0)</f>
        <v>C-3503-0200-0016-40401c</v>
      </c>
      <c r="H392" s="82" t="str">
        <f>VLOOKUP(A392,'PAI 2025 GPS rempl2)'!$A$4:$V$504,15,0)</f>
        <v>Proyecto de Reglamento Técnico Metrológico de Medidores de Agua de uso residencial, elaborado y enviado (Documento proyecto y correo de envío o memorando)</v>
      </c>
      <c r="I392" s="82">
        <f>VLOOKUP(A392,'PAI 2025 GPS rempl2)'!$A$4:$V$504,17,0)</f>
        <v>1</v>
      </c>
      <c r="J392" s="82" t="str">
        <f>VLOOKUP(A392,'PAI 2025 GPS rempl2)'!$A$4:$V$504,18,0)</f>
        <v>Númerica</v>
      </c>
      <c r="K392" s="169">
        <f>VLOOKUP(A392,'PAI 2025 GPS rempl2)'!$A$4:$V$504,20,0)</f>
        <v>45691</v>
      </c>
      <c r="L392" s="169">
        <f>VLOOKUP(A392,'PAI 2025 GPS rempl2)'!$A$4:$V$504,21,0)</f>
        <v>45947</v>
      </c>
      <c r="M392" s="82" t="str">
        <f>VLOOKUP(A392,'PAI 2025 GPS rempl2)'!$A$4:$V$504,22,0)</f>
        <v>6000-DESPACHO DEL SUPERINTENDENTE DELEGADO PARA EL CONTROL Y VERIFICACIÓN DE REGLAMENTOS TÉCNICOS Y METROLOGÍA LEGAL</v>
      </c>
      <c r="N392" s="82" t="s">
        <v>1431</v>
      </c>
      <c r="O392" s="82" t="s">
        <v>1432</v>
      </c>
      <c r="P392" s="82" t="s">
        <v>1600</v>
      </c>
      <c r="Q392" s="82" t="s">
        <v>1774</v>
      </c>
      <c r="S392" s="81" t="s">
        <v>1231</v>
      </c>
      <c r="T392" s="81" t="str">
        <f>VLOOKUP(A392,'PAI 2025 GPS rempl2)'!$A$3:$E$505,4,0)</f>
        <v>Producto</v>
      </c>
      <c r="U392" s="82" t="s">
        <v>1555</v>
      </c>
      <c r="V392" s="31">
        <f>VLOOKUP(S392,'PAI 2025 GPS rempl2)'!$E$4:$P$504,12,0)</f>
        <v>14</v>
      </c>
      <c r="W392" s="146">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81" t="s">
        <v>1232</v>
      </c>
      <c r="B393" s="81" t="str">
        <f>VLOOKUP(A393,'PAI 2025 GPS rempl2)'!$A$3:$E$505,4,0)</f>
        <v>Actividad propia</v>
      </c>
      <c r="C393" s="82" t="s">
        <v>1555</v>
      </c>
      <c r="D393" s="82" t="s">
        <v>1566</v>
      </c>
      <c r="E393" s="82" t="s">
        <v>1474</v>
      </c>
      <c r="F393" s="82"/>
      <c r="G393" s="82" t="str">
        <f>VLOOKUP(A393,'PAI 2025 GPS rempl2)'!$E$4:$L$504,8,0)</f>
        <v>N/A</v>
      </c>
      <c r="H393" s="82"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2">
        <f>VLOOKUP(A393,'PAI 2025 GPS rempl2)'!$A$4:$V$504,17,0)</f>
        <v>1</v>
      </c>
      <c r="J393" s="82" t="str">
        <f>VLOOKUP(A393,'PAI 2025 GPS rempl2)'!$A$4:$V$504,18,0)</f>
        <v>Númerica</v>
      </c>
      <c r="K393" s="169">
        <f>VLOOKUP(A393,'PAI 2025 GPS rempl2)'!$A$4:$V$504,20,0)</f>
        <v>45691</v>
      </c>
      <c r="L393" s="169">
        <f>VLOOKUP(A393,'PAI 2025 GPS rempl2)'!$A$4:$V$504,21,0)</f>
        <v>45730</v>
      </c>
      <c r="M393" s="82" t="str">
        <f>VLOOKUP(A393,'PAI 2025 GPS rempl2)'!$A$4:$V$504,22,0)</f>
        <v>6000-DESPACHO DEL SUPERINTENDENTE DELEGADO PARA EL CONTROL Y VERIFICACIÓN DE REGLAMENTOS TÉCNICOS Y METROLOGÍA LEGAL</v>
      </c>
      <c r="N393" s="82"/>
      <c r="O393" s="82"/>
      <c r="P393" s="82"/>
      <c r="Q393" s="82"/>
      <c r="S393" s="81" t="s">
        <v>1232</v>
      </c>
      <c r="T393" s="81" t="str">
        <f>VLOOKUP(A393,'PAI 2025 GPS rempl2)'!$A$3:$E$505,4,0)</f>
        <v>Actividad propia</v>
      </c>
      <c r="U393" s="82" t="s">
        <v>1555</v>
      </c>
      <c r="V393" s="31">
        <f>VLOOKUP(S393,'PAI 2025 GPS rempl2)'!$E$4:$P$504,12,0)</f>
        <v>20</v>
      </c>
      <c r="W393" s="148"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4" spans="1:23" x14ac:dyDescent="0.25">
      <c r="A394" s="81" t="s">
        <v>1234</v>
      </c>
      <c r="B394" s="81" t="str">
        <f>VLOOKUP(A394,'PAI 2025 GPS rempl2)'!$A$3:$E$505,4,0)</f>
        <v>Actividad propia</v>
      </c>
      <c r="C394" s="82" t="s">
        <v>1555</v>
      </c>
      <c r="D394" s="82" t="s">
        <v>1566</v>
      </c>
      <c r="E394" s="82" t="s">
        <v>1474</v>
      </c>
      <c r="F394" s="82"/>
      <c r="G394" s="82" t="str">
        <f>VLOOKUP(A394,'PAI 2025 GPS rempl2)'!$E$4:$L$504,8,0)</f>
        <v>N/A</v>
      </c>
      <c r="H394" s="82"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2">
        <f>VLOOKUP(A394,'PAI 2025 GPS rempl2)'!$A$4:$V$504,17,0)</f>
        <v>1</v>
      </c>
      <c r="J394" s="82" t="str">
        <f>VLOOKUP(A394,'PAI 2025 GPS rempl2)'!$A$4:$V$504,18,0)</f>
        <v>Númerica</v>
      </c>
      <c r="K394" s="169">
        <f>VLOOKUP(A394,'PAI 2025 GPS rempl2)'!$A$4:$V$504,20,0)</f>
        <v>45733</v>
      </c>
      <c r="L394" s="169">
        <f>VLOOKUP(A394,'PAI 2025 GPS rempl2)'!$A$4:$V$504,21,0)</f>
        <v>45751</v>
      </c>
      <c r="M394" s="82" t="str">
        <f>VLOOKUP(A394,'PAI 2025 GPS rempl2)'!$A$4:$V$504,22,0)</f>
        <v>6000-DESPACHO DEL SUPERINTENDENTE DELEGADO PARA EL CONTROL Y VERIFICACIÓN DE REGLAMENTOS TÉCNICOS Y METROLOGÍA LEGAL</v>
      </c>
      <c r="N394" s="82"/>
      <c r="O394" s="82"/>
      <c r="P394" s="82"/>
      <c r="Q394" s="82"/>
      <c r="S394" s="81" t="s">
        <v>1234</v>
      </c>
      <c r="T394" s="81" t="str">
        <f>VLOOKUP(A394,'PAI 2025 GPS rempl2)'!$A$3:$E$505,4,0)</f>
        <v>Actividad propia</v>
      </c>
      <c r="U394" s="82" t="s">
        <v>1555</v>
      </c>
      <c r="V394" s="31">
        <f>VLOOKUP(S394,'PAI 2025 GPS rempl2)'!$E$4:$P$504,12,0)</f>
        <v>20</v>
      </c>
      <c r="W394" s="148"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5" spans="1:23" x14ac:dyDescent="0.25">
      <c r="A395" s="81" t="s">
        <v>1236</v>
      </c>
      <c r="B395" s="81" t="str">
        <f>VLOOKUP(A395,'PAI 2025 GPS rempl2)'!$A$3:$E$505,4,0)</f>
        <v>Actividad propia</v>
      </c>
      <c r="C395" s="82" t="s">
        <v>1555</v>
      </c>
      <c r="D395" s="82" t="s">
        <v>1566</v>
      </c>
      <c r="E395" s="82" t="s">
        <v>1474</v>
      </c>
      <c r="F395" s="82"/>
      <c r="G395" s="82" t="str">
        <f>VLOOKUP(A395,'PAI 2025 GPS rempl2)'!$E$4:$L$504,8,0)</f>
        <v>N/A</v>
      </c>
      <c r="H395" s="82"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2">
        <f>VLOOKUP(A395,'PAI 2025 GPS rempl2)'!$A$4:$V$504,17,0)</f>
        <v>1</v>
      </c>
      <c r="J395" s="82" t="str">
        <f>VLOOKUP(A395,'PAI 2025 GPS rempl2)'!$A$4:$V$504,18,0)</f>
        <v>Númerica</v>
      </c>
      <c r="K395" s="169">
        <f>VLOOKUP(A395,'PAI 2025 GPS rempl2)'!$A$4:$V$504,20,0)</f>
        <v>45754</v>
      </c>
      <c r="L395" s="169">
        <f>VLOOKUP(A395,'PAI 2025 GPS rempl2)'!$A$4:$V$504,21,0)</f>
        <v>45779</v>
      </c>
      <c r="M395" s="82" t="str">
        <f>VLOOKUP(A395,'PAI 2025 GPS rempl2)'!$A$4:$V$504,22,0)</f>
        <v>6000-DESPACHO DEL SUPERINTENDENTE DELEGADO PARA EL CONTROL Y VERIFICACIÓN DE REGLAMENTOS TÉCNICOS Y METROLOGÍA LEGAL</v>
      </c>
      <c r="N395" s="82"/>
      <c r="O395" s="82"/>
      <c r="P395" s="82"/>
      <c r="Q395" s="82"/>
      <c r="S395" s="81" t="s">
        <v>1236</v>
      </c>
      <c r="T395" s="81" t="str">
        <f>VLOOKUP(A395,'PAI 2025 GPS rempl2)'!$A$3:$E$505,4,0)</f>
        <v>Actividad propia</v>
      </c>
      <c r="U395" s="82" t="s">
        <v>1555</v>
      </c>
      <c r="V395" s="31">
        <f>VLOOKUP(S395,'PAI 2025 GPS rempl2)'!$E$4:$P$504,12,0)</f>
        <v>20</v>
      </c>
      <c r="W395" s="148"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6" spans="1:23" x14ac:dyDescent="0.25">
      <c r="A396" s="81" t="s">
        <v>1238</v>
      </c>
      <c r="B396" s="81" t="str">
        <f>VLOOKUP(A396,'PAI 2025 GPS rempl2)'!$A$3:$E$505,4,0)</f>
        <v>Actividad propia</v>
      </c>
      <c r="C396" s="82" t="s">
        <v>1555</v>
      </c>
      <c r="D396" s="82" t="s">
        <v>1566</v>
      </c>
      <c r="E396" s="82" t="s">
        <v>1474</v>
      </c>
      <c r="F396" s="82"/>
      <c r="G396" s="82" t="str">
        <f>VLOOKUP(A396,'PAI 2025 GPS rempl2)'!$E$4:$L$504,8,0)</f>
        <v>N/A</v>
      </c>
      <c r="H396" s="82" t="str">
        <f>VLOOKUP(A396,'PAI 2025 GPS rempl2)'!$A$4:$V$504,15,0)</f>
        <v>Remitir el proyecto de acto administrativo a abogacía de la competencia. (correo electrónico de remisión (o memo de traslado) y proyecto de acto administrativo  / Único entregable)</v>
      </c>
      <c r="I396" s="82">
        <f>VLOOKUP(A396,'PAI 2025 GPS rempl2)'!$A$4:$V$504,17,0)</f>
        <v>1</v>
      </c>
      <c r="J396" s="82" t="str">
        <f>VLOOKUP(A396,'PAI 2025 GPS rempl2)'!$A$4:$V$504,18,0)</f>
        <v>Númerica</v>
      </c>
      <c r="K396" s="169">
        <f>VLOOKUP(A396,'PAI 2025 GPS rempl2)'!$A$4:$V$504,20,0)</f>
        <v>45782</v>
      </c>
      <c r="L396" s="169">
        <f>VLOOKUP(A396,'PAI 2025 GPS rempl2)'!$A$4:$V$504,21,0)</f>
        <v>45800</v>
      </c>
      <c r="M396" s="82" t="str">
        <f>VLOOKUP(A396,'PAI 2025 GPS rempl2)'!$A$4:$V$504,22,0)</f>
        <v>6000-DESPACHO DEL SUPERINTENDENTE DELEGADO PARA EL CONTROL Y VERIFICACIÓN DE REGLAMENTOS TÉCNICOS Y METROLOGÍA LEGAL</v>
      </c>
      <c r="N396" s="82"/>
      <c r="O396" s="82"/>
      <c r="P396" s="82"/>
      <c r="Q396" s="82"/>
      <c r="S396" s="81" t="s">
        <v>1238</v>
      </c>
      <c r="T396" s="81" t="str">
        <f>VLOOKUP(A396,'PAI 2025 GPS rempl2)'!$A$3:$E$505,4,0)</f>
        <v>Actividad propia</v>
      </c>
      <c r="U396" s="82" t="s">
        <v>1555</v>
      </c>
      <c r="V396" s="31">
        <f>VLOOKUP(S396,'PAI 2025 GPS rempl2)'!$E$4:$P$504,12,0)</f>
        <v>20</v>
      </c>
      <c r="W396" s="148"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7" spans="1:23" x14ac:dyDescent="0.25">
      <c r="A397" s="81" t="s">
        <v>1240</v>
      </c>
      <c r="B397" s="81" t="str">
        <f>VLOOKUP(A397,'PAI 2025 GPS rempl2)'!$A$3:$E$505,4,0)</f>
        <v>Actividad propia</v>
      </c>
      <c r="C397" s="82" t="s">
        <v>1555</v>
      </c>
      <c r="D397" s="82" t="s">
        <v>1566</v>
      </c>
      <c r="E397" s="82" t="s">
        <v>1474</v>
      </c>
      <c r="F397" s="82"/>
      <c r="G397" s="82" t="str">
        <f>VLOOKUP(A397,'PAI 2025 GPS rempl2)'!$E$4:$L$504,8,0)</f>
        <v>N/A</v>
      </c>
      <c r="H397" s="82"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2">
        <f>VLOOKUP(A397,'PAI 2025 GPS rempl2)'!$A$4:$V$504,17,0)</f>
        <v>1</v>
      </c>
      <c r="J397" s="82" t="str">
        <f>VLOOKUP(A397,'PAI 2025 GPS rempl2)'!$A$4:$V$504,18,0)</f>
        <v>Númerica</v>
      </c>
      <c r="K397" s="169">
        <f>VLOOKUP(A397,'PAI 2025 GPS rempl2)'!$A$4:$V$504,20,0)</f>
        <v>45828</v>
      </c>
      <c r="L397" s="169">
        <f>VLOOKUP(A397,'PAI 2025 GPS rempl2)'!$A$4:$V$504,21,0)</f>
        <v>45947</v>
      </c>
      <c r="M397" s="82" t="str">
        <f>VLOOKUP(A397,'PAI 2025 GPS rempl2)'!$A$4:$V$504,22,0)</f>
        <v>6000-DESPACHO DEL SUPERINTENDENTE DELEGADO PARA EL CONTROL Y VERIFICACIÓN DE REGLAMENTOS TÉCNICOS Y METROLOGÍA LEGAL</v>
      </c>
      <c r="N397" s="82"/>
      <c r="O397" s="82"/>
      <c r="P397" s="82"/>
      <c r="Q397" s="82"/>
      <c r="S397" s="81" t="s">
        <v>1240</v>
      </c>
      <c r="T397" s="81" t="str">
        <f>VLOOKUP(A397,'PAI 2025 GPS rempl2)'!$A$3:$E$505,4,0)</f>
        <v>Actividad propia</v>
      </c>
      <c r="U397" s="82" t="s">
        <v>1555</v>
      </c>
      <c r="V397" s="31">
        <f>VLOOKUP(S397,'PAI 2025 GPS rempl2)'!$E$4:$P$504,12,0)</f>
        <v>20</v>
      </c>
      <c r="W397" s="148"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8" spans="1:23" x14ac:dyDescent="0.25">
      <c r="A398" s="81" t="s">
        <v>1241</v>
      </c>
      <c r="B398" s="81" t="str">
        <f>VLOOKUP(A398,'PAI 2025 GPS rempl2)'!$A$3:$E$505,4,0)</f>
        <v>Producto</v>
      </c>
      <c r="C398" s="82" t="s">
        <v>1555</v>
      </c>
      <c r="D398" s="82" t="s">
        <v>1566</v>
      </c>
      <c r="E398" s="82" t="s">
        <v>1474</v>
      </c>
      <c r="F398" s="82" t="s">
        <v>10</v>
      </c>
      <c r="G398" s="82" t="str">
        <f>VLOOKUP(A398,'PAI 2025 GPS rempl2)'!$E$4:$L$504,8,0)</f>
        <v>C-3503-0200-0016-40401c</v>
      </c>
      <c r="H398" s="82" t="str">
        <f>VLOOKUP(A398,'PAI 2025 GPS rempl2)'!$A$4:$V$504,15,0)</f>
        <v>Proyecto de Reglamento Técnico Metrológico de Medidores de Gas de uso residencial elaborado y enviado a la abogacia de la competencia. (Documento proyecto y correo de envío o memorando)</v>
      </c>
      <c r="I398" s="82">
        <f>VLOOKUP(A398,'PAI 2025 GPS rempl2)'!$A$4:$V$504,17,0)</f>
        <v>1</v>
      </c>
      <c r="J398" s="82" t="str">
        <f>VLOOKUP(A398,'PAI 2025 GPS rempl2)'!$A$4:$V$504,18,0)</f>
        <v>Númerica</v>
      </c>
      <c r="K398" s="169">
        <f>VLOOKUP(A398,'PAI 2025 GPS rempl2)'!$A$4:$V$504,20,0)</f>
        <v>45707</v>
      </c>
      <c r="L398" s="169">
        <f>VLOOKUP(A398,'PAI 2025 GPS rempl2)'!$A$4:$V$504,21,0)</f>
        <v>45961</v>
      </c>
      <c r="M398" s="82" t="str">
        <f>VLOOKUP(A398,'PAI 2025 GPS rempl2)'!$A$4:$V$504,22,0)</f>
        <v>6000-DESPACHO DEL SUPERINTENDENTE DELEGADO PARA EL CONTROL Y VERIFICACIÓN DE REGLAMENTOS TÉCNICOS Y METROLOGÍA LEGAL</v>
      </c>
      <c r="N398" s="82" t="s">
        <v>1431</v>
      </c>
      <c r="O398" s="82" t="s">
        <v>1432</v>
      </c>
      <c r="P398" s="82" t="s">
        <v>1600</v>
      </c>
      <c r="Q398" s="82" t="s">
        <v>1774</v>
      </c>
      <c r="S398" s="81" t="s">
        <v>1241</v>
      </c>
      <c r="T398" s="81" t="str">
        <f>VLOOKUP(A398,'PAI 2025 GPS rempl2)'!$A$3:$E$505,4,0)</f>
        <v>Producto</v>
      </c>
      <c r="U398" s="82" t="s">
        <v>1555</v>
      </c>
      <c r="V398" s="31">
        <f>VLOOKUP(S398,'PAI 2025 GPS rempl2)'!$E$4:$P$504,12,0)</f>
        <v>14</v>
      </c>
      <c r="W398" s="146">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81" t="s">
        <v>1242</v>
      </c>
      <c r="B399" s="81" t="str">
        <f>VLOOKUP(A399,'PAI 2025 GPS rempl2)'!$A$3:$E$505,4,0)</f>
        <v>Actividad propia</v>
      </c>
      <c r="C399" s="82" t="s">
        <v>1555</v>
      </c>
      <c r="D399" s="82" t="s">
        <v>1566</v>
      </c>
      <c r="E399" s="82" t="s">
        <v>1474</v>
      </c>
      <c r="F399" s="82"/>
      <c r="G399" s="82" t="str">
        <f>VLOOKUP(A399,'PAI 2025 GPS rempl2)'!$E$4:$L$504,8,0)</f>
        <v>N/A</v>
      </c>
      <c r="H399" s="82" t="str">
        <f>VLOOKUP(A399,'PAI 2025 GPS rempl2)'!$A$4:$V$504,15,0)</f>
        <v>Enviar proyecto de resolución al Grupo de Regulación para revisión. (Correo electrónico de remisión y proyecto de acto administrativo / Único entregable)</v>
      </c>
      <c r="I399" s="82">
        <f>VLOOKUP(A399,'PAI 2025 GPS rempl2)'!$A$4:$V$504,17,0)</f>
        <v>1</v>
      </c>
      <c r="J399" s="82" t="str">
        <f>VLOOKUP(A399,'PAI 2025 GPS rempl2)'!$A$4:$V$504,18,0)</f>
        <v>Númerica</v>
      </c>
      <c r="K399" s="169">
        <f>VLOOKUP(A399,'PAI 2025 GPS rempl2)'!$A$4:$V$504,20,0)</f>
        <v>45707</v>
      </c>
      <c r="L399" s="169">
        <f>VLOOKUP(A399,'PAI 2025 GPS rempl2)'!$A$4:$V$504,21,0)</f>
        <v>45721</v>
      </c>
      <c r="M399" s="82" t="str">
        <f>VLOOKUP(A399,'PAI 2025 GPS rempl2)'!$A$4:$V$504,22,0)</f>
        <v>6000-DESPACHO DEL SUPERINTENDENTE DELEGADO PARA EL CONTROL Y VERIFICACIÓN DE REGLAMENTOS TÉCNICOS Y METROLOGÍA LEGAL</v>
      </c>
      <c r="N399" s="82"/>
      <c r="O399" s="82"/>
      <c r="P399" s="82"/>
      <c r="Q399" s="82"/>
      <c r="S399" s="81" t="s">
        <v>1242</v>
      </c>
      <c r="T399" s="81" t="str">
        <f>VLOOKUP(A399,'PAI 2025 GPS rempl2)'!$A$3:$E$505,4,0)</f>
        <v>Actividad propia</v>
      </c>
      <c r="U399" s="82" t="s">
        <v>1555</v>
      </c>
      <c r="V399" s="31">
        <f>VLOOKUP(S399,'PAI 2025 GPS rempl2)'!$E$4:$P$504,12,0)</f>
        <v>10</v>
      </c>
      <c r="W399" s="148"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0" spans="1:23" x14ac:dyDescent="0.25">
      <c r="A400" s="81" t="s">
        <v>1244</v>
      </c>
      <c r="B400" s="81" t="str">
        <f>VLOOKUP(A400,'PAI 2025 GPS rempl2)'!$A$3:$E$505,4,0)</f>
        <v>Actividad propia</v>
      </c>
      <c r="C400" s="82" t="s">
        <v>1555</v>
      </c>
      <c r="D400" s="82" t="s">
        <v>1566</v>
      </c>
      <c r="E400" s="82" t="s">
        <v>1474</v>
      </c>
      <c r="F400" s="82"/>
      <c r="G400" s="82" t="str">
        <f>VLOOKUP(A400,'PAI 2025 GPS rempl2)'!$E$4:$L$504,8,0)</f>
        <v>N/A</v>
      </c>
      <c r="H400" s="82" t="str">
        <f>VLOOKUP(A400,'PAI 2025 GPS rempl2)'!$A$4:$V$504,15,0)</f>
        <v>Revisar jurídicamente el proyecto de resolución y enviarlo a la dependencia solicitante. (Proyecto de resolución con observaciones y memorando y/o  correo electrónico de remisión a la dependencia solicitante)</v>
      </c>
      <c r="I400" s="82">
        <f>VLOOKUP(A400,'PAI 2025 GPS rempl2)'!$A$4:$V$504,17,0)</f>
        <v>1</v>
      </c>
      <c r="J400" s="82" t="str">
        <f>VLOOKUP(A400,'PAI 2025 GPS rempl2)'!$A$4:$V$504,18,0)</f>
        <v>Númerica</v>
      </c>
      <c r="K400" s="169">
        <f>VLOOKUP(A400,'PAI 2025 GPS rempl2)'!$A$4:$V$504,20,0)</f>
        <v>45722</v>
      </c>
      <c r="L400" s="169">
        <f>VLOOKUP(A400,'PAI 2025 GPS rempl2)'!$A$4:$V$504,21,0)</f>
        <v>45736</v>
      </c>
      <c r="M400" s="82" t="str">
        <f>VLOOKUP(A400,'PAI 2025 GPS rempl2)'!$A$4:$V$504,22,0)</f>
        <v>6000-DESPACHO DEL SUPERINTENDENTE DELEGADO PARA EL CONTROL Y VERIFICACIÓN DE REGLAMENTOS TÉCNICOS Y METROLOGÍA LEGAL</v>
      </c>
      <c r="N400" s="82"/>
      <c r="O400" s="82"/>
      <c r="P400" s="82"/>
      <c r="Q400" s="82"/>
      <c r="S400" s="81" t="s">
        <v>1244</v>
      </c>
      <c r="T400" s="81" t="str">
        <f>VLOOKUP(A400,'PAI 2025 GPS rempl2)'!$A$3:$E$505,4,0)</f>
        <v>Actividad propia</v>
      </c>
      <c r="U400" s="82" t="s">
        <v>1555</v>
      </c>
      <c r="V400" s="31">
        <f>VLOOKUP(S400,'PAI 2025 GPS rempl2)'!$E$4:$P$504,12,0)</f>
        <v>10</v>
      </c>
      <c r="W400" s="148"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1" spans="1:23" x14ac:dyDescent="0.25">
      <c r="A401" s="81" t="s">
        <v>1246</v>
      </c>
      <c r="B401" s="81" t="str">
        <f>VLOOKUP(A401,'PAI 2025 GPS rempl2)'!$A$3:$E$505,4,0)</f>
        <v>Actividad propia</v>
      </c>
      <c r="C401" s="82" t="s">
        <v>1555</v>
      </c>
      <c r="D401" s="82" t="s">
        <v>1566</v>
      </c>
      <c r="E401" s="82" t="s">
        <v>1474</v>
      </c>
      <c r="F401" s="82"/>
      <c r="G401" s="82" t="str">
        <f>VLOOKUP(A401,'PAI 2025 GPS rempl2)'!$E$4:$L$504,8,0)</f>
        <v>N/A</v>
      </c>
      <c r="H401" s="82" t="str">
        <f>VLOOKUP(A401,'PAI 2025 GPS rempl2)'!$A$4:$V$504,15,0)</f>
        <v>Ajustar el proyecto de resolución según los comentarios y remitir al Grupo de Regulación para publicación. (Correo electrónico de remisión y proyecto de acto administrativo ajustado / Único entregable)</v>
      </c>
      <c r="I401" s="82">
        <f>VLOOKUP(A401,'PAI 2025 GPS rempl2)'!$A$4:$V$504,17,0)</f>
        <v>1</v>
      </c>
      <c r="J401" s="82" t="str">
        <f>VLOOKUP(A401,'PAI 2025 GPS rempl2)'!$A$4:$V$504,18,0)</f>
        <v>Númerica</v>
      </c>
      <c r="K401" s="169">
        <f>VLOOKUP(A401,'PAI 2025 GPS rempl2)'!$A$4:$V$504,20,0)</f>
        <v>45737</v>
      </c>
      <c r="L401" s="169">
        <f>VLOOKUP(A401,'PAI 2025 GPS rempl2)'!$A$4:$V$504,21,0)</f>
        <v>45772</v>
      </c>
      <c r="M401" s="82" t="str">
        <f>VLOOKUP(A401,'PAI 2025 GPS rempl2)'!$A$4:$V$504,22,0)</f>
        <v>6000-DESPACHO DEL SUPERINTENDENTE DELEGADO PARA EL CONTROL Y VERIFICACIÓN DE REGLAMENTOS TÉCNICOS Y METROLOGÍA LEGAL</v>
      </c>
      <c r="N401" s="82"/>
      <c r="O401" s="82"/>
      <c r="P401" s="82"/>
      <c r="Q401" s="82"/>
      <c r="S401" s="81" t="s">
        <v>1246</v>
      </c>
      <c r="T401" s="81" t="str">
        <f>VLOOKUP(A401,'PAI 2025 GPS rempl2)'!$A$3:$E$505,4,0)</f>
        <v>Actividad propia</v>
      </c>
      <c r="U401" s="82" t="s">
        <v>1555</v>
      </c>
      <c r="V401" s="31">
        <f>VLOOKUP(S401,'PAI 2025 GPS rempl2)'!$E$4:$P$504,12,0)</f>
        <v>10</v>
      </c>
      <c r="W401" s="148"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2" spans="1:23" x14ac:dyDescent="0.25">
      <c r="A402" s="81" t="s">
        <v>1247</v>
      </c>
      <c r="B402" s="81" t="str">
        <f>VLOOKUP(A402,'PAI 2025 GPS rempl2)'!$A$3:$E$505,4,0)</f>
        <v>Actividad propia</v>
      </c>
      <c r="C402" s="82" t="s">
        <v>1555</v>
      </c>
      <c r="D402" s="82" t="s">
        <v>1566</v>
      </c>
      <c r="E402" s="82" t="s">
        <v>1474</v>
      </c>
      <c r="F402" s="82"/>
      <c r="G402" s="82" t="str">
        <f>VLOOKUP(A402,'PAI 2025 GPS rempl2)'!$E$4:$L$504,8,0)</f>
        <v>N/A</v>
      </c>
      <c r="H402" s="82"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2">
        <f>VLOOKUP(A402,'PAI 2025 GPS rempl2)'!$A$4:$V$504,17,0)</f>
        <v>1</v>
      </c>
      <c r="J402" s="82" t="str">
        <f>VLOOKUP(A402,'PAI 2025 GPS rempl2)'!$A$4:$V$504,18,0)</f>
        <v>Númerica</v>
      </c>
      <c r="K402" s="169">
        <f>VLOOKUP(A402,'PAI 2025 GPS rempl2)'!$A$4:$V$504,20,0)</f>
        <v>45803</v>
      </c>
      <c r="L402" s="169">
        <f>VLOOKUP(A402,'PAI 2025 GPS rempl2)'!$A$4:$V$504,21,0)</f>
        <v>45856</v>
      </c>
      <c r="M402" s="82" t="str">
        <f>VLOOKUP(A402,'PAI 2025 GPS rempl2)'!$A$4:$V$504,22,0)</f>
        <v>6000-DESPACHO DEL SUPERINTENDENTE DELEGADO PARA EL CONTROL Y VERIFICACIÓN DE REGLAMENTOS TÉCNICOS Y METROLOGÍA LEGAL</v>
      </c>
      <c r="N402" s="82"/>
      <c r="O402" s="82"/>
      <c r="P402" s="82"/>
      <c r="Q402" s="82"/>
      <c r="S402" s="81" t="s">
        <v>1247</v>
      </c>
      <c r="T402" s="81" t="str">
        <f>VLOOKUP(A402,'PAI 2025 GPS rempl2)'!$A$3:$E$505,4,0)</f>
        <v>Actividad propia</v>
      </c>
      <c r="U402" s="82" t="s">
        <v>1555</v>
      </c>
      <c r="V402" s="31">
        <f>VLOOKUP(S402,'PAI 2025 GPS rempl2)'!$E$4:$P$504,12,0)</f>
        <v>10</v>
      </c>
      <c r="W402" s="148"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3" spans="1:23" x14ac:dyDescent="0.25">
      <c r="A403" s="81" t="s">
        <v>1248</v>
      </c>
      <c r="B403" s="81" t="str">
        <f>VLOOKUP(A403,'PAI 2025 GPS rempl2)'!$A$3:$E$505,4,0)</f>
        <v>Actividad propia</v>
      </c>
      <c r="C403" s="82" t="s">
        <v>1555</v>
      </c>
      <c r="D403" s="82" t="s">
        <v>1566</v>
      </c>
      <c r="E403" s="82" t="s">
        <v>1474</v>
      </c>
      <c r="F403" s="82"/>
      <c r="G403" s="82" t="str">
        <f>VLOOKUP(A403,'PAI 2025 GPS rempl2)'!$E$4:$L$504,8,0)</f>
        <v>N/A</v>
      </c>
      <c r="H403" s="82"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2">
        <f>VLOOKUP(A403,'PAI 2025 GPS rempl2)'!$A$4:$V$504,17,0)</f>
        <v>1</v>
      </c>
      <c r="J403" s="82" t="str">
        <f>VLOOKUP(A403,'PAI 2025 GPS rempl2)'!$A$4:$V$504,18,0)</f>
        <v>Númerica</v>
      </c>
      <c r="K403" s="169">
        <f>VLOOKUP(A403,'PAI 2025 GPS rempl2)'!$A$4:$V$504,20,0)</f>
        <v>45859</v>
      </c>
      <c r="L403" s="169">
        <f>VLOOKUP(A403,'PAI 2025 GPS rempl2)'!$A$4:$V$504,21,0)</f>
        <v>45884</v>
      </c>
      <c r="M403" s="82" t="str">
        <f>VLOOKUP(A403,'PAI 2025 GPS rempl2)'!$A$4:$V$504,22,0)</f>
        <v>6000-DESPACHO DEL SUPERINTENDENTE DELEGADO PARA EL CONTROL Y VERIFICACIÓN DE REGLAMENTOS TÉCNICOS Y METROLOGÍA LEGAL</v>
      </c>
      <c r="N403" s="82"/>
      <c r="O403" s="82"/>
      <c r="P403" s="82"/>
      <c r="Q403" s="82"/>
      <c r="S403" s="81" t="s">
        <v>1248</v>
      </c>
      <c r="T403" s="81" t="str">
        <f>VLOOKUP(A403,'PAI 2025 GPS rempl2)'!$A$3:$E$505,4,0)</f>
        <v>Actividad propia</v>
      </c>
      <c r="U403" s="82" t="s">
        <v>1555</v>
      </c>
      <c r="V403" s="31">
        <f>VLOOKUP(S403,'PAI 2025 GPS rempl2)'!$E$4:$P$504,12,0)</f>
        <v>10</v>
      </c>
      <c r="W403" s="148"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4" spans="1:23" x14ac:dyDescent="0.25">
      <c r="A404" s="81" t="s">
        <v>1249</v>
      </c>
      <c r="B404" s="81" t="str">
        <f>VLOOKUP(A404,'PAI 2025 GPS rempl2)'!$A$3:$E$505,4,0)</f>
        <v>Actividad propia</v>
      </c>
      <c r="C404" s="82" t="s">
        <v>1555</v>
      </c>
      <c r="D404" s="82" t="s">
        <v>1566</v>
      </c>
      <c r="E404" s="82" t="s">
        <v>1474</v>
      </c>
      <c r="F404" s="82"/>
      <c r="G404" s="82" t="str">
        <f>VLOOKUP(A404,'PAI 2025 GPS rempl2)'!$E$4:$L$504,8,0)</f>
        <v>N/A</v>
      </c>
      <c r="H404" s="82"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2">
        <f>VLOOKUP(A404,'PAI 2025 GPS rempl2)'!$A$4:$V$504,17,0)</f>
        <v>1</v>
      </c>
      <c r="J404" s="82" t="str">
        <f>VLOOKUP(A404,'PAI 2025 GPS rempl2)'!$A$4:$V$504,18,0)</f>
        <v>Númerica</v>
      </c>
      <c r="K404" s="169">
        <f>VLOOKUP(A404,'PAI 2025 GPS rempl2)'!$A$4:$V$504,20,0)</f>
        <v>45901</v>
      </c>
      <c r="L404" s="169">
        <f>VLOOKUP(A404,'PAI 2025 GPS rempl2)'!$A$4:$V$504,21,0)</f>
        <v>45933</v>
      </c>
      <c r="M404" s="82" t="str">
        <f>VLOOKUP(A404,'PAI 2025 GPS rempl2)'!$A$4:$V$504,22,0)</f>
        <v>6000-DESPACHO DEL SUPERINTENDENTE DELEGADO PARA EL CONTROL Y VERIFICACIÓN DE REGLAMENTOS TÉCNICOS Y METROLOGÍA LEGAL</v>
      </c>
      <c r="N404" s="82"/>
      <c r="O404" s="82"/>
      <c r="P404" s="82"/>
      <c r="Q404" s="82"/>
      <c r="S404" s="81" t="s">
        <v>1249</v>
      </c>
      <c r="T404" s="81" t="str">
        <f>VLOOKUP(A404,'PAI 2025 GPS rempl2)'!$A$3:$E$505,4,0)</f>
        <v>Actividad propia</v>
      </c>
      <c r="U404" s="82" t="s">
        <v>1555</v>
      </c>
      <c r="V404" s="31">
        <f>VLOOKUP(S404,'PAI 2025 GPS rempl2)'!$E$4:$P$504,12,0)</f>
        <v>25</v>
      </c>
      <c r="W404" s="148"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5" spans="1:23" x14ac:dyDescent="0.25">
      <c r="A405" s="81" t="s">
        <v>1250</v>
      </c>
      <c r="B405" s="81" t="str">
        <f>VLOOKUP(A405,'PAI 2025 GPS rempl2)'!$A$3:$E$505,4,0)</f>
        <v>Actividad propia</v>
      </c>
      <c r="C405" s="82" t="s">
        <v>1555</v>
      </c>
      <c r="D405" s="82" t="s">
        <v>1566</v>
      </c>
      <c r="E405" s="82" t="s">
        <v>1474</v>
      </c>
      <c r="F405" s="82"/>
      <c r="G405" s="82" t="str">
        <f>VLOOKUP(A405,'PAI 2025 GPS rempl2)'!$E$4:$L$504,8,0)</f>
        <v>N/A</v>
      </c>
      <c r="H405" s="82" t="str">
        <f>VLOOKUP(A405,'PAI 2025 GPS rempl2)'!$A$4:$V$504,15,0)</f>
        <v>Remitir el proyecto de acto administrativo a abogacía de la competencia. (correo electrónico de remisión (o memo de traslado) y proyecto de acto administrativo  / Único entregable)</v>
      </c>
      <c r="I405" s="82">
        <f>VLOOKUP(A405,'PAI 2025 GPS rempl2)'!$A$4:$V$504,17,0)</f>
        <v>1</v>
      </c>
      <c r="J405" s="82" t="str">
        <f>VLOOKUP(A405,'PAI 2025 GPS rempl2)'!$A$4:$V$504,18,0)</f>
        <v>Númerica</v>
      </c>
      <c r="K405" s="169">
        <f>VLOOKUP(A405,'PAI 2025 GPS rempl2)'!$A$4:$V$504,20,0)</f>
        <v>45936</v>
      </c>
      <c r="L405" s="169">
        <f>VLOOKUP(A405,'PAI 2025 GPS rempl2)'!$A$4:$V$504,21,0)</f>
        <v>45961</v>
      </c>
      <c r="M405" s="82" t="str">
        <f>VLOOKUP(A405,'PAI 2025 GPS rempl2)'!$A$4:$V$504,22,0)</f>
        <v>6000-DESPACHO DEL SUPERINTENDENTE DELEGADO PARA EL CONTROL Y VERIFICACIÓN DE REGLAMENTOS TÉCNICOS Y METROLOGÍA LEGAL</v>
      </c>
      <c r="N405" s="82"/>
      <c r="O405" s="82"/>
      <c r="P405" s="82"/>
      <c r="Q405" s="82"/>
      <c r="S405" s="81" t="s">
        <v>1250</v>
      </c>
      <c r="T405" s="81" t="str">
        <f>VLOOKUP(A405,'PAI 2025 GPS rempl2)'!$A$3:$E$505,4,0)</f>
        <v>Actividad propia</v>
      </c>
      <c r="U405" s="82" t="s">
        <v>1555</v>
      </c>
      <c r="V405" s="31">
        <f>VLOOKUP(S405,'PAI 2025 GPS rempl2)'!$E$4:$P$504,12,0)</f>
        <v>25</v>
      </c>
      <c r="W405" s="148"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6" spans="1:23" x14ac:dyDescent="0.25">
      <c r="A406" s="81" t="s">
        <v>1251</v>
      </c>
      <c r="B406" s="81" t="str">
        <f>VLOOKUP(A406,'PAI 2025 GPS rempl2)'!$A$3:$E$505,4,0)</f>
        <v>Producto</v>
      </c>
      <c r="C406" s="82" t="s">
        <v>1555</v>
      </c>
      <c r="D406" s="82" t="s">
        <v>1566</v>
      </c>
      <c r="E406" s="82" t="s">
        <v>1474</v>
      </c>
      <c r="F406" s="82" t="s">
        <v>10</v>
      </c>
      <c r="G406" s="82" t="str">
        <f>VLOOKUP(A406,'PAI 2025 GPS rempl2)'!$E$4:$L$504,8,0)</f>
        <v>C-3503-0200-0016-40401c</v>
      </c>
      <c r="H406" s="82"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2">
        <f>VLOOKUP(A406,'PAI 2025 GPS rempl2)'!$A$4:$V$504,17,0)</f>
        <v>1</v>
      </c>
      <c r="J406" s="82" t="str">
        <f>VLOOKUP(A406,'PAI 2025 GPS rempl2)'!$A$4:$V$504,18,0)</f>
        <v>Númerica</v>
      </c>
      <c r="K406" s="169">
        <f>VLOOKUP(A406,'PAI 2025 GPS rempl2)'!$A$4:$V$504,20,0)</f>
        <v>45839</v>
      </c>
      <c r="L406" s="169">
        <f>VLOOKUP(A406,'PAI 2025 GPS rempl2)'!$A$4:$V$504,21,0)</f>
        <v>46003</v>
      </c>
      <c r="M406" s="82" t="str">
        <f>VLOOKUP(A406,'PAI 2025 GPS rempl2)'!$A$4:$V$504,22,0)</f>
        <v>6000-DESPACHO DEL SUPERINTENDENTE DELEGADO PARA EL CONTROL Y VERIFICACIÓN DE REGLAMENTOS TÉCNICOS Y METROLOGÍA LEGAL</v>
      </c>
      <c r="N406" s="82" t="s">
        <v>1431</v>
      </c>
      <c r="O406" s="82" t="s">
        <v>1432</v>
      </c>
      <c r="P406" s="82" t="s">
        <v>1601</v>
      </c>
      <c r="Q406" s="82" t="s">
        <v>1774</v>
      </c>
      <c r="S406" s="81" t="s">
        <v>1251</v>
      </c>
      <c r="T406" s="81" t="str">
        <f>VLOOKUP(A406,'PAI 2025 GPS rempl2)'!$A$3:$E$505,4,0)</f>
        <v>Producto</v>
      </c>
      <c r="U406" s="82" t="s">
        <v>1555</v>
      </c>
      <c r="V406" s="31">
        <f>VLOOKUP(S406,'PAI 2025 GPS rempl2)'!$E$4:$P$504,12,0)</f>
        <v>14</v>
      </c>
      <c r="W406" s="146">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81" t="s">
        <v>1252</v>
      </c>
      <c r="B407" s="81" t="str">
        <f>VLOOKUP(A407,'PAI 2025 GPS rempl2)'!$A$3:$E$505,4,0)</f>
        <v>Actividad propia</v>
      </c>
      <c r="C407" s="82" t="s">
        <v>1555</v>
      </c>
      <c r="D407" s="82" t="s">
        <v>1566</v>
      </c>
      <c r="E407" s="82" t="s">
        <v>1474</v>
      </c>
      <c r="F407" s="82"/>
      <c r="G407" s="82" t="str">
        <f>VLOOKUP(A407,'PAI 2025 GPS rempl2)'!$E$4:$L$504,8,0)</f>
        <v>N/A</v>
      </c>
      <c r="H407" s="82"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2">
        <f>VLOOKUP(A407,'PAI 2025 GPS rempl2)'!$A$4:$V$504,17,0)</f>
        <v>1</v>
      </c>
      <c r="J407" s="82" t="str">
        <f>VLOOKUP(A407,'PAI 2025 GPS rempl2)'!$A$4:$V$504,18,0)</f>
        <v>Númerica</v>
      </c>
      <c r="K407" s="169">
        <f>VLOOKUP(A407,'PAI 2025 GPS rempl2)'!$A$4:$V$504,20,0)</f>
        <v>45839</v>
      </c>
      <c r="L407" s="169">
        <f>VLOOKUP(A407,'PAI 2025 GPS rempl2)'!$A$4:$V$504,21,0)</f>
        <v>45960</v>
      </c>
      <c r="M407" s="82" t="str">
        <f>VLOOKUP(A407,'PAI 2025 GPS rempl2)'!$A$4:$V$504,22,0)</f>
        <v>6000-DESPACHO DEL SUPERINTENDENTE DELEGADO PARA EL CONTROL Y VERIFICACIÓN DE REGLAMENTOS TÉCNICOS Y METROLOGÍA LEGAL</v>
      </c>
      <c r="N407" s="82"/>
      <c r="O407" s="82"/>
      <c r="P407" s="82"/>
      <c r="Q407" s="82"/>
      <c r="S407" s="81" t="s">
        <v>1252</v>
      </c>
      <c r="T407" s="81" t="str">
        <f>VLOOKUP(A407,'PAI 2025 GPS rempl2)'!$A$3:$E$505,4,0)</f>
        <v>Actividad propia</v>
      </c>
      <c r="U407" s="82" t="s">
        <v>1555</v>
      </c>
      <c r="V407" s="31">
        <f>VLOOKUP(S407,'PAI 2025 GPS rempl2)'!$E$4:$P$504,12,0)</f>
        <v>20</v>
      </c>
      <c r="W407" s="148"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8" spans="1:23" x14ac:dyDescent="0.25">
      <c r="A408" s="81" t="s">
        <v>1254</v>
      </c>
      <c r="B408" s="81" t="str">
        <f>VLOOKUP(A408,'PAI 2025 GPS rempl2)'!$A$3:$E$505,4,0)</f>
        <v>Actividad propia</v>
      </c>
      <c r="C408" s="82" t="s">
        <v>1555</v>
      </c>
      <c r="D408" s="82" t="s">
        <v>1566</v>
      </c>
      <c r="E408" s="82" t="s">
        <v>1474</v>
      </c>
      <c r="F408" s="82"/>
      <c r="G408" s="82" t="str">
        <f>VLOOKUP(A408,'PAI 2025 GPS rempl2)'!$E$4:$L$504,8,0)</f>
        <v>N/A</v>
      </c>
      <c r="H408" s="82"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2">
        <f>VLOOKUP(A408,'PAI 2025 GPS rempl2)'!$A$4:$V$504,17,0)</f>
        <v>1</v>
      </c>
      <c r="J408" s="82" t="str">
        <f>VLOOKUP(A408,'PAI 2025 GPS rempl2)'!$A$4:$V$504,18,0)</f>
        <v>Númerica</v>
      </c>
      <c r="K408" s="169">
        <f>VLOOKUP(A408,'PAI 2025 GPS rempl2)'!$A$4:$V$504,20,0)</f>
        <v>45965</v>
      </c>
      <c r="L408" s="169">
        <f>VLOOKUP(A408,'PAI 2025 GPS rempl2)'!$A$4:$V$504,21,0)</f>
        <v>45982</v>
      </c>
      <c r="M408" s="82" t="str">
        <f>VLOOKUP(A408,'PAI 2025 GPS rempl2)'!$A$4:$V$504,22,0)</f>
        <v>6000-DESPACHO DEL SUPERINTENDENTE DELEGADO PARA EL CONTROL Y VERIFICACIÓN DE REGLAMENTOS TÉCNICOS Y METROLOGÍA LEGAL</v>
      </c>
      <c r="N408" s="82"/>
      <c r="O408" s="82"/>
      <c r="P408" s="82"/>
      <c r="Q408" s="82"/>
      <c r="S408" s="81" t="s">
        <v>1254</v>
      </c>
      <c r="T408" s="81" t="str">
        <f>VLOOKUP(A408,'PAI 2025 GPS rempl2)'!$A$3:$E$505,4,0)</f>
        <v>Actividad propia</v>
      </c>
      <c r="U408" s="82" t="s">
        <v>1555</v>
      </c>
      <c r="V408" s="31">
        <f>VLOOKUP(S408,'PAI 2025 GPS rempl2)'!$E$4:$P$504,12,0)</f>
        <v>30</v>
      </c>
      <c r="W408" s="148"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9" spans="1:23" x14ac:dyDescent="0.25">
      <c r="A409" s="81" t="s">
        <v>1256</v>
      </c>
      <c r="B409" s="81" t="str">
        <f>VLOOKUP(A409,'PAI 2025 GPS rempl2)'!$A$3:$E$505,4,0)</f>
        <v>Actividad propia</v>
      </c>
      <c r="C409" s="82" t="s">
        <v>1555</v>
      </c>
      <c r="D409" s="82" t="s">
        <v>1566</v>
      </c>
      <c r="E409" s="82" t="s">
        <v>1474</v>
      </c>
      <c r="F409" s="82"/>
      <c r="G409" s="82" t="str">
        <f>VLOOKUP(A409,'PAI 2025 GPS rempl2)'!$E$4:$L$504,8,0)</f>
        <v>N/A</v>
      </c>
      <c r="H409" s="82" t="str">
        <f>VLOOKUP(A409,'PAI 2025 GPS rempl2)'!$A$4:$V$504,15,0)</f>
        <v>Ajustar el documento de los pasos 5 al 6  y remitirlo al Grupo de Trabajo de Regulación.  (Documento  de los pasos 5 al 6  ajustado y correo electrónico de remisión  al Grupo de Trabajo de Regulación / Único entregable)</v>
      </c>
      <c r="I409" s="82">
        <f>VLOOKUP(A409,'PAI 2025 GPS rempl2)'!$A$4:$V$504,17,0)</f>
        <v>1</v>
      </c>
      <c r="J409" s="82" t="str">
        <f>VLOOKUP(A409,'PAI 2025 GPS rempl2)'!$A$4:$V$504,18,0)</f>
        <v>Númerica</v>
      </c>
      <c r="K409" s="169">
        <f>VLOOKUP(A409,'PAI 2025 GPS rempl2)'!$A$4:$V$504,20,0)</f>
        <v>45985</v>
      </c>
      <c r="L409" s="169">
        <f>VLOOKUP(A409,'PAI 2025 GPS rempl2)'!$A$4:$V$504,21,0)</f>
        <v>46003</v>
      </c>
      <c r="M409" s="82" t="str">
        <f>VLOOKUP(A409,'PAI 2025 GPS rempl2)'!$A$4:$V$504,22,0)</f>
        <v>6000-DESPACHO DEL SUPERINTENDENTE DELEGADO PARA EL CONTROL Y VERIFICACIÓN DE REGLAMENTOS TÉCNICOS Y METROLOGÍA LEGAL</v>
      </c>
      <c r="N409" s="82"/>
      <c r="O409" s="82"/>
      <c r="P409" s="82"/>
      <c r="Q409" s="82"/>
      <c r="S409" s="81" t="s">
        <v>1256</v>
      </c>
      <c r="T409" s="81" t="str">
        <f>VLOOKUP(A409,'PAI 2025 GPS rempl2)'!$A$3:$E$505,4,0)</f>
        <v>Actividad propia</v>
      </c>
      <c r="U409" s="82" t="s">
        <v>1555</v>
      </c>
      <c r="V409" s="31">
        <f>VLOOKUP(S409,'PAI 2025 GPS rempl2)'!$E$4:$P$504,12,0)</f>
        <v>50</v>
      </c>
      <c r="W409" s="148"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0" spans="1:23" x14ac:dyDescent="0.25">
      <c r="A410" s="81" t="s">
        <v>1258</v>
      </c>
      <c r="B410" s="81" t="str">
        <f>VLOOKUP(A410,'PAI 2025 GPS rempl2)'!$A$3:$E$505,4,0)</f>
        <v>Producto</v>
      </c>
      <c r="C410" s="82" t="s">
        <v>1555</v>
      </c>
      <c r="D410" s="82" t="s">
        <v>1566</v>
      </c>
      <c r="E410" s="82" t="s">
        <v>1474</v>
      </c>
      <c r="F410" s="82" t="s">
        <v>10</v>
      </c>
      <c r="G410" s="82" t="str">
        <f>VLOOKUP(A410,'PAI 2025 GPS rempl2)'!$E$4:$L$504,8,0)</f>
        <v>C-3503-0200-0016-40401c</v>
      </c>
      <c r="H410" s="82"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2">
        <f>VLOOKUP(A410,'PAI 2025 GPS rempl2)'!$A$4:$V$504,17,0)</f>
        <v>1</v>
      </c>
      <c r="J410" s="82" t="str">
        <f>VLOOKUP(A410,'PAI 2025 GPS rempl2)'!$A$4:$V$504,18,0)</f>
        <v>Númerica</v>
      </c>
      <c r="K410" s="169">
        <f>VLOOKUP(A410,'PAI 2025 GPS rempl2)'!$A$4:$V$504,20,0)</f>
        <v>45726</v>
      </c>
      <c r="L410" s="169">
        <f>VLOOKUP(A410,'PAI 2025 GPS rempl2)'!$A$4:$V$504,21,0)</f>
        <v>45968</v>
      </c>
      <c r="M410" s="82" t="str">
        <f>VLOOKUP(A410,'PAI 2025 GPS rempl2)'!$A$4:$V$504,22,0)</f>
        <v>6000-DESPACHO DEL SUPERINTENDENTE DELEGADO PARA EL CONTROL Y VERIFICACIÓN DE REGLAMENTOS TÉCNICOS Y METROLOGÍA LEGAL</v>
      </c>
      <c r="N410" s="82" t="s">
        <v>1431</v>
      </c>
      <c r="O410" s="82" t="s">
        <v>1432</v>
      </c>
      <c r="P410" s="82" t="s">
        <v>1601</v>
      </c>
      <c r="Q410" s="82" t="s">
        <v>1774</v>
      </c>
      <c r="S410" s="81" t="s">
        <v>1258</v>
      </c>
      <c r="T410" s="81" t="str">
        <f>VLOOKUP(A410,'PAI 2025 GPS rempl2)'!$A$3:$E$505,4,0)</f>
        <v>Producto</v>
      </c>
      <c r="U410" s="82" t="s">
        <v>1555</v>
      </c>
      <c r="V410" s="31">
        <f>VLOOKUP(S410,'PAI 2025 GPS rempl2)'!$E$4:$P$504,12,0)</f>
        <v>16</v>
      </c>
      <c r="W410" s="146">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81" t="s">
        <v>1259</v>
      </c>
      <c r="B411" s="81" t="str">
        <f>VLOOKUP(A411,'PAI 2025 GPS rempl2)'!$A$3:$E$505,4,0)</f>
        <v>Actividad propia</v>
      </c>
      <c r="C411" s="82" t="s">
        <v>1555</v>
      </c>
      <c r="D411" s="82" t="s">
        <v>1566</v>
      </c>
      <c r="E411" s="82" t="s">
        <v>1474</v>
      </c>
      <c r="F411" s="82"/>
      <c r="G411" s="82" t="str">
        <f>VLOOKUP(A411,'PAI 2025 GPS rempl2)'!$E$4:$L$504,8,0)</f>
        <v>N/A</v>
      </c>
      <c r="H411" s="82"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2">
        <f>VLOOKUP(A411,'PAI 2025 GPS rempl2)'!$A$4:$V$504,17,0)</f>
        <v>1</v>
      </c>
      <c r="J411" s="82" t="str">
        <f>VLOOKUP(A411,'PAI 2025 GPS rempl2)'!$A$4:$V$504,18,0)</f>
        <v>Númerica</v>
      </c>
      <c r="K411" s="169">
        <f>VLOOKUP(A411,'PAI 2025 GPS rempl2)'!$A$4:$V$504,20,0)</f>
        <v>45726</v>
      </c>
      <c r="L411" s="169">
        <f>VLOOKUP(A411,'PAI 2025 GPS rempl2)'!$A$4:$V$504,21,0)</f>
        <v>45912</v>
      </c>
      <c r="M411" s="82" t="str">
        <f>VLOOKUP(A411,'PAI 2025 GPS rempl2)'!$A$4:$V$504,22,0)</f>
        <v>6000-DESPACHO DEL SUPERINTENDENTE DELEGADO PARA EL CONTROL Y VERIFICACIÓN DE REGLAMENTOS TÉCNICOS Y METROLOGÍA LEGAL</v>
      </c>
      <c r="N411" s="82"/>
      <c r="O411" s="82"/>
      <c r="P411" s="82"/>
      <c r="Q411" s="82"/>
      <c r="S411" s="81" t="s">
        <v>1259</v>
      </c>
      <c r="T411" s="81" t="str">
        <f>VLOOKUP(A411,'PAI 2025 GPS rempl2)'!$A$3:$E$505,4,0)</f>
        <v>Actividad propia</v>
      </c>
      <c r="U411" s="82" t="s">
        <v>1555</v>
      </c>
      <c r="V411" s="31">
        <f>VLOOKUP(S411,'PAI 2025 GPS rempl2)'!$E$4:$P$504,12,0)</f>
        <v>20</v>
      </c>
      <c r="W411" s="148"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2" spans="1:23" x14ac:dyDescent="0.25">
      <c r="A412" s="81" t="s">
        <v>1261</v>
      </c>
      <c r="B412" s="81" t="str">
        <f>VLOOKUP(A412,'PAI 2025 GPS rempl2)'!$A$3:$E$505,4,0)</f>
        <v>Actividad propia</v>
      </c>
      <c r="C412" s="82" t="s">
        <v>1555</v>
      </c>
      <c r="D412" s="82" t="s">
        <v>1566</v>
      </c>
      <c r="E412" s="82" t="s">
        <v>1474</v>
      </c>
      <c r="F412" s="82"/>
      <c r="G412" s="82" t="str">
        <f>VLOOKUP(A412,'PAI 2025 GPS rempl2)'!$E$4:$L$504,8,0)</f>
        <v>N/A</v>
      </c>
      <c r="H412" s="82"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2">
        <f>VLOOKUP(A412,'PAI 2025 GPS rempl2)'!$A$4:$V$504,17,0)</f>
        <v>1</v>
      </c>
      <c r="J412" s="82" t="str">
        <f>VLOOKUP(A412,'PAI 2025 GPS rempl2)'!$A$4:$V$504,18,0)</f>
        <v>Númerica</v>
      </c>
      <c r="K412" s="169">
        <f>VLOOKUP(A412,'PAI 2025 GPS rempl2)'!$A$4:$V$504,20,0)</f>
        <v>45901</v>
      </c>
      <c r="L412" s="169">
        <f>VLOOKUP(A412,'PAI 2025 GPS rempl2)'!$A$4:$V$504,21,0)</f>
        <v>45926</v>
      </c>
      <c r="M412" s="82" t="str">
        <f>VLOOKUP(A412,'PAI 2025 GPS rempl2)'!$A$4:$V$504,22,0)</f>
        <v>6000-DESPACHO DEL SUPERINTENDENTE DELEGADO PARA EL CONTROL Y VERIFICACIÓN DE REGLAMENTOS TÉCNICOS Y METROLOGÍA LEGAL</v>
      </c>
      <c r="N412" s="82"/>
      <c r="O412" s="82"/>
      <c r="P412" s="82"/>
      <c r="Q412" s="82"/>
      <c r="S412" s="81" t="s">
        <v>1261</v>
      </c>
      <c r="T412" s="81" t="str">
        <f>VLOOKUP(A412,'PAI 2025 GPS rempl2)'!$A$3:$E$505,4,0)</f>
        <v>Actividad propia</v>
      </c>
      <c r="U412" s="82" t="s">
        <v>1555</v>
      </c>
      <c r="V412" s="31">
        <f>VLOOKUP(S412,'PAI 2025 GPS rempl2)'!$E$4:$P$504,12,0)</f>
        <v>20</v>
      </c>
      <c r="W412" s="148"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3" spans="1:23" x14ac:dyDescent="0.25">
      <c r="A413" s="81" t="s">
        <v>1263</v>
      </c>
      <c r="B413" s="81" t="str">
        <f>VLOOKUP(A413,'PAI 2025 GPS rempl2)'!$A$3:$E$505,4,0)</f>
        <v>Actividad propia</v>
      </c>
      <c r="C413" s="82" t="s">
        <v>1555</v>
      </c>
      <c r="D413" s="82" t="s">
        <v>1566</v>
      </c>
      <c r="E413" s="82" t="s">
        <v>1474</v>
      </c>
      <c r="F413" s="82"/>
      <c r="G413" s="82" t="str">
        <f>VLOOKUP(A413,'PAI 2025 GPS rempl2)'!$E$4:$L$504,8,0)</f>
        <v>N/A</v>
      </c>
      <c r="H413" s="82"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2">
        <f>VLOOKUP(A413,'PAI 2025 GPS rempl2)'!$A$4:$V$504,17,0)</f>
        <v>1</v>
      </c>
      <c r="J413" s="82" t="str">
        <f>VLOOKUP(A413,'PAI 2025 GPS rempl2)'!$A$4:$V$504,18,0)</f>
        <v>Númerica</v>
      </c>
      <c r="K413" s="169">
        <f>VLOOKUP(A413,'PAI 2025 GPS rempl2)'!$A$4:$V$504,20,0)</f>
        <v>45929</v>
      </c>
      <c r="L413" s="169">
        <f>VLOOKUP(A413,'PAI 2025 GPS rempl2)'!$A$4:$V$504,21,0)</f>
        <v>45933</v>
      </c>
      <c r="M413" s="82" t="str">
        <f>VLOOKUP(A413,'PAI 2025 GPS rempl2)'!$A$4:$V$504,22,0)</f>
        <v>6000-DESPACHO DEL SUPERINTENDENTE DELEGADO PARA EL CONTROL Y VERIFICACIÓN DE REGLAMENTOS TÉCNICOS Y METROLOGÍA LEGAL</v>
      </c>
      <c r="N413" s="82"/>
      <c r="O413" s="82"/>
      <c r="P413" s="82"/>
      <c r="Q413" s="82"/>
      <c r="S413" s="81" t="s">
        <v>1263</v>
      </c>
      <c r="T413" s="81" t="str">
        <f>VLOOKUP(A413,'PAI 2025 GPS rempl2)'!$A$3:$E$505,4,0)</f>
        <v>Actividad propia</v>
      </c>
      <c r="U413" s="82" t="s">
        <v>1555</v>
      </c>
      <c r="V413" s="31">
        <f>VLOOKUP(S413,'PAI 2025 GPS rempl2)'!$E$4:$P$504,12,0)</f>
        <v>30</v>
      </c>
      <c r="W413" s="148"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4" spans="1:23" x14ac:dyDescent="0.25">
      <c r="A414" s="81" t="s">
        <v>1265</v>
      </c>
      <c r="B414" s="81" t="str">
        <f>VLOOKUP(A414,'PAI 2025 GPS rempl2)'!$A$3:$E$505,4,0)</f>
        <v>Actividad propia</v>
      </c>
      <c r="C414" s="82" t="s">
        <v>1555</v>
      </c>
      <c r="D414" s="82" t="s">
        <v>1566</v>
      </c>
      <c r="E414" s="82" t="s">
        <v>1474</v>
      </c>
      <c r="F414" s="82"/>
      <c r="G414" s="82" t="str">
        <f>VLOOKUP(A414,'PAI 2025 GPS rempl2)'!$E$4:$L$504,8,0)</f>
        <v>N/A</v>
      </c>
      <c r="H414" s="82"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2">
        <f>VLOOKUP(A414,'PAI 2025 GPS rempl2)'!$A$4:$V$504,17,0)</f>
        <v>1</v>
      </c>
      <c r="J414" s="82" t="str">
        <f>VLOOKUP(A414,'PAI 2025 GPS rempl2)'!$A$4:$V$504,18,0)</f>
        <v>Númerica</v>
      </c>
      <c r="K414" s="169">
        <f>VLOOKUP(A414,'PAI 2025 GPS rempl2)'!$A$4:$V$504,20,0)</f>
        <v>45950</v>
      </c>
      <c r="L414" s="169">
        <f>VLOOKUP(A414,'PAI 2025 GPS rempl2)'!$A$4:$V$504,21,0)</f>
        <v>45968</v>
      </c>
      <c r="M414" s="82" t="str">
        <f>VLOOKUP(A414,'PAI 2025 GPS rempl2)'!$A$4:$V$504,22,0)</f>
        <v>6000-DESPACHO DEL SUPERINTENDENTE DELEGADO PARA EL CONTROL Y VERIFICACIÓN DE REGLAMENTOS TÉCNICOS Y METROLOGÍA LEGAL</v>
      </c>
      <c r="N414" s="82"/>
      <c r="O414" s="82"/>
      <c r="P414" s="82"/>
      <c r="Q414" s="82"/>
      <c r="S414" s="81" t="s">
        <v>1265</v>
      </c>
      <c r="T414" s="81" t="str">
        <f>VLOOKUP(A414,'PAI 2025 GPS rempl2)'!$A$3:$E$505,4,0)</f>
        <v>Actividad propia</v>
      </c>
      <c r="U414" s="82" t="s">
        <v>1555</v>
      </c>
      <c r="V414" s="31">
        <f>VLOOKUP(S414,'PAI 2025 GPS rempl2)'!$E$4:$P$504,12,0)</f>
        <v>30</v>
      </c>
      <c r="W414" s="148"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5" spans="1:23" x14ac:dyDescent="0.25">
      <c r="A415" s="81" t="s">
        <v>1269</v>
      </c>
      <c r="B415" s="81" t="str">
        <f>VLOOKUP(A415,'PAI 2025 GPS rempl2)'!$A$3:$E$505,4,0)</f>
        <v>Producto</v>
      </c>
      <c r="C415" s="82" t="s">
        <v>1555</v>
      </c>
      <c r="D415" s="82" t="s">
        <v>1559</v>
      </c>
      <c r="E415" s="82" t="s">
        <v>632</v>
      </c>
      <c r="F415" s="82" t="s">
        <v>10</v>
      </c>
      <c r="G415" s="82" t="str">
        <f>VLOOKUP(A415,'PAI 2025 GPS rempl2)'!$E$4:$L$504,8,0)</f>
        <v>C-3503-0200-0009-40401c</v>
      </c>
      <c r="H415" s="82"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2">
        <f>VLOOKUP(A415,'PAI 2025 GPS rempl2)'!$A$4:$V$504,17,0)</f>
        <v>100</v>
      </c>
      <c r="J415" s="82" t="str">
        <f>VLOOKUP(A415,'PAI 2025 GPS rempl2)'!$A$4:$V$504,18,0)</f>
        <v>Porcentual</v>
      </c>
      <c r="K415" s="169">
        <f>VLOOKUP(A415,'PAI 2025 GPS rempl2)'!$A$4:$V$504,20,0)</f>
        <v>45670</v>
      </c>
      <c r="L415" s="169">
        <f>VLOOKUP(A415,'PAI 2025 GPS rempl2)'!$A$4:$V$504,21,0)</f>
        <v>46022</v>
      </c>
      <c r="M415" s="82" t="str">
        <f>VLOOKUP(A415,'PAI 2025 GPS rempl2)'!$A$4:$V$504,22,0)</f>
        <v>3000-DESPACHO DEL SUPERINTENDENTE DELEGADO PARA LA PROTECCIÓN DEL CONSUMIDOR;
3003-GRUPO DE TRABAJO DE APOYO A LA RED NACIONAL DE PROTECCIÓN  AL CONSUMIDOR</v>
      </c>
      <c r="N415" s="82" t="s">
        <v>1431</v>
      </c>
      <c r="O415" s="82" t="s">
        <v>1432</v>
      </c>
      <c r="P415" s="82" t="s">
        <v>1602</v>
      </c>
      <c r="Q415" s="82" t="s">
        <v>1527</v>
      </c>
      <c r="S415" s="81" t="s">
        <v>1269</v>
      </c>
      <c r="T415" s="81" t="str">
        <f>VLOOKUP(A415,'PAI 2025 GPS rempl2)'!$A$3:$E$505,4,0)</f>
        <v>Producto</v>
      </c>
      <c r="U415" s="82" t="s">
        <v>1555</v>
      </c>
      <c r="V415" s="31">
        <f>VLOOKUP(S415,'PAI 2025 GPS rempl2)'!$E$4:$P$504,12,0)</f>
        <v>20</v>
      </c>
      <c r="W415" s="146">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81" t="s">
        <v>1272</v>
      </c>
      <c r="B416" s="81" t="str">
        <f>VLOOKUP(A416,'PAI 2025 GPS rempl2)'!$A$3:$E$505,4,0)</f>
        <v>Actividad propia</v>
      </c>
      <c r="C416" s="82" t="s">
        <v>1555</v>
      </c>
      <c r="D416" s="82" t="s">
        <v>1559</v>
      </c>
      <c r="E416" s="82" t="s">
        <v>632</v>
      </c>
      <c r="F416" s="82"/>
      <c r="G416" s="82" t="str">
        <f>VLOOKUP(A416,'PAI 2025 GPS rempl2)'!$E$4:$L$504,8,0)</f>
        <v>N/A</v>
      </c>
      <c r="H416" s="82" t="str">
        <f>VLOOKUP(A416,'PAI 2025 GPS rempl2)'!$A$4:$V$504,15,0)</f>
        <v>Definir el Plan de difusión (incluye actividades, responsables, fechas y las metas de atenciones, divulgaciones, capacitaciones, sensibilizaciones y campañas .) (Documento Plan de difusión)</v>
      </c>
      <c r="I416" s="82">
        <f>VLOOKUP(A416,'PAI 2025 GPS rempl2)'!$A$4:$V$504,17,0)</f>
        <v>1</v>
      </c>
      <c r="J416" s="82" t="str">
        <f>VLOOKUP(A416,'PAI 2025 GPS rempl2)'!$A$4:$V$504,18,0)</f>
        <v>Númerica</v>
      </c>
      <c r="K416" s="169">
        <f>VLOOKUP(A416,'PAI 2025 GPS rempl2)'!$A$4:$V$504,20,0)</f>
        <v>45670</v>
      </c>
      <c r="L416" s="169">
        <f>VLOOKUP(A416,'PAI 2025 GPS rempl2)'!$A$4:$V$504,21,0)</f>
        <v>45691</v>
      </c>
      <c r="M416" s="82" t="str">
        <f>VLOOKUP(A416,'PAI 2025 GPS rempl2)'!$A$4:$V$504,22,0)</f>
        <v>3003-GRUPO DE TRABAJO DE APOYO A LA RED NACIONAL DE PROTECCIÓN  AL CONSUMIDOR</v>
      </c>
      <c r="N416" s="82"/>
      <c r="O416" s="82"/>
      <c r="P416" s="82"/>
      <c r="Q416" s="82"/>
      <c r="S416" s="81" t="s">
        <v>1272</v>
      </c>
      <c r="T416" s="81" t="str">
        <f>VLOOKUP(A416,'PAI 2025 GPS rempl2)'!$A$3:$E$505,4,0)</f>
        <v>Actividad propia</v>
      </c>
      <c r="U416" s="82" t="s">
        <v>1555</v>
      </c>
      <c r="V416" s="31">
        <f>VLOOKUP(S416,'PAI 2025 GPS rempl2)'!$E$4:$P$504,12,0)</f>
        <v>30</v>
      </c>
      <c r="W416" s="148"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7" spans="1:23" x14ac:dyDescent="0.25">
      <c r="A417" s="81" t="s">
        <v>1274</v>
      </c>
      <c r="B417" s="81" t="str">
        <f>VLOOKUP(A417,'PAI 2025 GPS rempl2)'!$A$3:$E$505,4,0)</f>
        <v>Actividad sin participación</v>
      </c>
      <c r="C417" s="82" t="s">
        <v>1555</v>
      </c>
      <c r="D417" s="82" t="s">
        <v>1559</v>
      </c>
      <c r="E417" s="82" t="s">
        <v>632</v>
      </c>
      <c r="F417" s="82"/>
      <c r="G417" s="82" t="str">
        <f>VLOOKUP(A417,'PAI 2025 GPS rempl2)'!$E$4:$L$504,8,0)</f>
        <v>N/A</v>
      </c>
      <c r="H417" s="82" t="str">
        <f>VLOOKUP(A417,'PAI 2025 GPS rempl2)'!$A$4:$V$504,15,0)</f>
        <v>Aprobar el Plan de difusión (Plan Estratégico y Cronograma aprobado por el Coordinador de la RNPC Y/o otras áreas participantes de requerirse.)</v>
      </c>
      <c r="I417" s="82">
        <f>VLOOKUP(A417,'PAI 2025 GPS rempl2)'!$A$4:$V$504,17,0)</f>
        <v>1</v>
      </c>
      <c r="J417" s="82" t="str">
        <f>VLOOKUP(A417,'PAI 2025 GPS rempl2)'!$A$4:$V$504,18,0)</f>
        <v>Númerica</v>
      </c>
      <c r="K417" s="169">
        <f>VLOOKUP(A417,'PAI 2025 GPS rempl2)'!$A$4:$V$504,20,0)</f>
        <v>45691</v>
      </c>
      <c r="L417" s="169">
        <f>VLOOKUP(A417,'PAI 2025 GPS rempl2)'!$A$4:$V$504,21,0)</f>
        <v>45716</v>
      </c>
      <c r="M417" s="82" t="str">
        <f>VLOOKUP(A417,'PAI 2025 GPS rempl2)'!$A$4:$V$504,22,0)</f>
        <v>3000-DESPACHO DEL SUPERINTENDENTE DELEGADO PARA LA PROTECCIÓN DEL CONSUMIDOR</v>
      </c>
      <c r="N417" s="82"/>
      <c r="O417" s="82"/>
      <c r="P417" s="82"/>
      <c r="Q417" s="82"/>
      <c r="S417" s="81" t="s">
        <v>1274</v>
      </c>
      <c r="T417" s="81" t="str">
        <f>VLOOKUP(A417,'PAI 2025 GPS rempl2)'!$A$3:$E$505,4,0)</f>
        <v>Actividad sin participación</v>
      </c>
      <c r="U417" s="82" t="s">
        <v>1555</v>
      </c>
      <c r="V417" s="31">
        <f>VLOOKUP(S417,'PAI 2025 GPS rempl2)'!$E$4:$P$504,12,0)</f>
        <v>0</v>
      </c>
      <c r="W417" s="31">
        <f>+V417</f>
        <v>0</v>
      </c>
    </row>
    <row r="418" spans="1:23" x14ac:dyDescent="0.25">
      <c r="A418" s="81" t="s">
        <v>1277</v>
      </c>
      <c r="B418" s="81" t="str">
        <f>VLOOKUP(A418,'PAI 2025 GPS rempl2)'!$A$3:$E$505,4,0)</f>
        <v>Actividad propia</v>
      </c>
      <c r="C418" s="82" t="s">
        <v>1555</v>
      </c>
      <c r="D418" s="82" t="s">
        <v>1559</v>
      </c>
      <c r="E418" s="82" t="s">
        <v>632</v>
      </c>
      <c r="F418" s="82"/>
      <c r="G418" s="82" t="str">
        <f>VLOOKUP(A418,'PAI 2025 GPS rempl2)'!$E$4:$L$504,8,0)</f>
        <v>N/A</v>
      </c>
      <c r="H418" s="82" t="str">
        <f>VLOOKUP(A418,'PAI 2025 GPS rempl2)'!$A$4:$V$504,15,0)</f>
        <v>Ejecutar el Plan de difusión  (Seguimiento trimestral plan y evidencias de ejecución)</v>
      </c>
      <c r="I418" s="82">
        <f>VLOOKUP(A418,'PAI 2025 GPS rempl2)'!$A$4:$V$504,17,0)</f>
        <v>100</v>
      </c>
      <c r="J418" s="82" t="str">
        <f>VLOOKUP(A418,'PAI 2025 GPS rempl2)'!$A$4:$V$504,18,0)</f>
        <v>Porcentual</v>
      </c>
      <c r="K418" s="169">
        <f>VLOOKUP(A418,'PAI 2025 GPS rempl2)'!$A$4:$V$504,20,0)</f>
        <v>45691</v>
      </c>
      <c r="L418" s="169">
        <f>VLOOKUP(A418,'PAI 2025 GPS rempl2)'!$A$4:$V$504,21,0)</f>
        <v>46022</v>
      </c>
      <c r="M418" s="82" t="str">
        <f>VLOOKUP(A418,'PAI 2025 GPS rempl2)'!$A$4:$V$504,22,0)</f>
        <v>3003-GRUPO DE TRABAJO DE APOYO A LA RED NACIONAL DE PROTECCIÓN  AL CONSUMIDOR</v>
      </c>
      <c r="N418" s="82"/>
      <c r="O418" s="82"/>
      <c r="P418" s="82"/>
      <c r="Q418" s="82"/>
      <c r="S418" s="81" t="s">
        <v>1277</v>
      </c>
      <c r="T418" s="81" t="str">
        <f>VLOOKUP(A418,'PAI 2025 GPS rempl2)'!$A$3:$E$505,4,0)</f>
        <v>Actividad propia</v>
      </c>
      <c r="U418" s="82" t="s">
        <v>1555</v>
      </c>
      <c r="V418" s="31">
        <f>VLOOKUP(S418,'PAI 2025 GPS rempl2)'!$E$4:$P$504,12,0)</f>
        <v>70</v>
      </c>
      <c r="W418" s="148"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9" spans="1:23" x14ac:dyDescent="0.25">
      <c r="A419" s="81" t="s">
        <v>1278</v>
      </c>
      <c r="B419" s="81" t="str">
        <f>VLOOKUP(A419,'PAI 2025 GPS rempl2)'!$A$3:$E$505,4,0)</f>
        <v>Producto</v>
      </c>
      <c r="C419" s="82" t="s">
        <v>1555</v>
      </c>
      <c r="D419" s="82" t="s">
        <v>1559</v>
      </c>
      <c r="E419" s="82" t="s">
        <v>632</v>
      </c>
      <c r="F419" s="82" t="s">
        <v>9</v>
      </c>
      <c r="G419" s="82" t="str">
        <f>VLOOKUP(A419,'PAI 2025 GPS rempl2)'!$E$4:$L$504,8,0)</f>
        <v>C-3503-0200-0009-40401c</v>
      </c>
      <c r="H419" s="82" t="str">
        <f>VLOOKUP(A419,'PAI 2025 GPS rempl2)'!$A$4:$V$504,15,0)</f>
        <v>Arreglos Directos desarrollados a través de las atenciones de las Casas y Rutas del Consumidor, realizados. (Informe final)</v>
      </c>
      <c r="I419" s="82">
        <f>VLOOKUP(A419,'PAI 2025 GPS rempl2)'!$A$4:$V$504,17,0)</f>
        <v>40</v>
      </c>
      <c r="J419" s="82" t="str">
        <f>VLOOKUP(A419,'PAI 2025 GPS rempl2)'!$A$4:$V$504,18,0)</f>
        <v>Porcentual</v>
      </c>
      <c r="K419" s="169">
        <f>VLOOKUP(A419,'PAI 2025 GPS rempl2)'!$A$4:$V$504,20,0)</f>
        <v>45691</v>
      </c>
      <c r="L419" s="169">
        <f>VLOOKUP(A419,'PAI 2025 GPS rempl2)'!$A$4:$V$504,21,0)</f>
        <v>46022</v>
      </c>
      <c r="M419" s="82" t="str">
        <f>VLOOKUP(A419,'PAI 2025 GPS rempl2)'!$A$4:$V$504,22,0)</f>
        <v>3003-GRUPO DE TRABAJO DE APOYO A LA RED NACIONAL DE PROTECCIÓN  AL CONSUMIDOR</v>
      </c>
      <c r="N419" s="82" t="s">
        <v>1433</v>
      </c>
      <c r="O419" s="82" t="s">
        <v>1471</v>
      </c>
      <c r="P419" s="82">
        <v>0</v>
      </c>
      <c r="Q419" s="82" t="s">
        <v>1525</v>
      </c>
      <c r="S419" s="81" t="s">
        <v>1278</v>
      </c>
      <c r="T419" s="81" t="str">
        <f>VLOOKUP(A419,'PAI 2025 GPS rempl2)'!$A$3:$E$505,4,0)</f>
        <v>Producto</v>
      </c>
      <c r="U419" s="82" t="s">
        <v>1555</v>
      </c>
      <c r="V419" s="31">
        <f>VLOOKUP(S419,'PAI 2025 GPS rempl2)'!$E$4:$P$504,12,0)</f>
        <v>10</v>
      </c>
      <c r="W419" s="146">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81" t="s">
        <v>1280</v>
      </c>
      <c r="B420" s="81" t="str">
        <f>VLOOKUP(A420,'PAI 2025 GPS rempl2)'!$A$3:$E$505,4,0)</f>
        <v>Actividad propia</v>
      </c>
      <c r="C420" s="82" t="s">
        <v>1555</v>
      </c>
      <c r="D420" s="82" t="s">
        <v>1559</v>
      </c>
      <c r="E420" s="82" t="s">
        <v>632</v>
      </c>
      <c r="F420" s="82"/>
      <c r="G420" s="82" t="str">
        <f>VLOOKUP(A420,'PAI 2025 GPS rempl2)'!$E$4:$L$504,8,0)</f>
        <v>N/A</v>
      </c>
      <c r="H420" s="82" t="str">
        <f>VLOOKUP(A420,'PAI 2025 GPS rempl2)'!$A$4:$V$504,15,0)</f>
        <v>Realizar invitaciones de servicio arreglo directo (Informe trimestral acumulado) (Informe elaborado de las invitaciones servicio arreglo directo)</v>
      </c>
      <c r="I420" s="82">
        <f>VLOOKUP(A420,'PAI 2025 GPS rempl2)'!$A$4:$V$504,17,0)</f>
        <v>4000</v>
      </c>
      <c r="J420" s="82" t="str">
        <f>VLOOKUP(A420,'PAI 2025 GPS rempl2)'!$A$4:$V$504,18,0)</f>
        <v>Númerica</v>
      </c>
      <c r="K420" s="169">
        <f>VLOOKUP(A420,'PAI 2025 GPS rempl2)'!$A$4:$V$504,20,0)</f>
        <v>45691</v>
      </c>
      <c r="L420" s="169">
        <f>VLOOKUP(A420,'PAI 2025 GPS rempl2)'!$A$4:$V$504,21,0)</f>
        <v>46022</v>
      </c>
      <c r="M420" s="82" t="str">
        <f>VLOOKUP(A420,'PAI 2025 GPS rempl2)'!$A$4:$V$504,22,0)</f>
        <v>3003-GRUPO DE TRABAJO DE APOYO A LA RED NACIONAL DE PROTECCIÓN  AL CONSUMIDOR</v>
      </c>
      <c r="N420" s="82"/>
      <c r="O420" s="82"/>
      <c r="P420" s="82"/>
      <c r="Q420" s="82"/>
      <c r="S420" s="81" t="s">
        <v>1280</v>
      </c>
      <c r="T420" s="81" t="str">
        <f>VLOOKUP(A420,'PAI 2025 GPS rempl2)'!$A$3:$E$505,4,0)</f>
        <v>Actividad propia</v>
      </c>
      <c r="U420" s="82" t="s">
        <v>1555</v>
      </c>
      <c r="V420" s="31">
        <f>VLOOKUP(S420,'PAI 2025 GPS rempl2)'!$E$4:$P$504,12,0)</f>
        <v>30</v>
      </c>
      <c r="W420" s="148"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1" spans="1:23" x14ac:dyDescent="0.25">
      <c r="A421" s="81" t="s">
        <v>1282</v>
      </c>
      <c r="B421" s="81" t="str">
        <f>VLOOKUP(A421,'PAI 2025 GPS rempl2)'!$A$3:$E$505,4,0)</f>
        <v>Actividad propia</v>
      </c>
      <c r="C421" s="82" t="s">
        <v>1555</v>
      </c>
      <c r="D421" s="82" t="s">
        <v>1559</v>
      </c>
      <c r="E421" s="82" t="s">
        <v>632</v>
      </c>
      <c r="F421" s="82"/>
      <c r="G421" s="82" t="str">
        <f>VLOOKUP(A421,'PAI 2025 GPS rempl2)'!$E$4:$L$504,8,0)</f>
        <v>N/A</v>
      </c>
      <c r="H421" s="82" t="str">
        <f>VLOOKUP(A421,'PAI 2025 GPS rempl2)'!$A$4:$V$504,15,0)</f>
        <v>Realizar Jornada Nacional de las soluciones en materia de protección al consumidor  (Informe jornada Nacional de las soluciones en materia de protección al consumidor)</v>
      </c>
      <c r="I421" s="82">
        <f>VLOOKUP(A421,'PAI 2025 GPS rempl2)'!$A$4:$V$504,17,0)</f>
        <v>4</v>
      </c>
      <c r="J421" s="82" t="str">
        <f>VLOOKUP(A421,'PAI 2025 GPS rempl2)'!$A$4:$V$504,18,0)</f>
        <v>Númerica</v>
      </c>
      <c r="K421" s="169">
        <f>VLOOKUP(A421,'PAI 2025 GPS rempl2)'!$A$4:$V$504,20,0)</f>
        <v>45691</v>
      </c>
      <c r="L421" s="169">
        <f>VLOOKUP(A421,'PAI 2025 GPS rempl2)'!$A$4:$V$504,21,0)</f>
        <v>46022</v>
      </c>
      <c r="M421" s="82" t="str">
        <f>VLOOKUP(A421,'PAI 2025 GPS rempl2)'!$A$4:$V$504,22,0)</f>
        <v>3003-GRUPO DE TRABAJO DE APOYO A LA RED NACIONAL DE PROTECCIÓN  AL CONSUMIDOR</v>
      </c>
      <c r="N421" s="82"/>
      <c r="O421" s="82"/>
      <c r="P421" s="82"/>
      <c r="Q421" s="82"/>
      <c r="S421" s="81" t="s">
        <v>1282</v>
      </c>
      <c r="T421" s="81" t="str">
        <f>VLOOKUP(A421,'PAI 2025 GPS rempl2)'!$A$3:$E$505,4,0)</f>
        <v>Actividad propia</v>
      </c>
      <c r="U421" s="82" t="s">
        <v>1555</v>
      </c>
      <c r="V421" s="31">
        <f>VLOOKUP(S421,'PAI 2025 GPS rempl2)'!$E$4:$P$504,12,0)</f>
        <v>30</v>
      </c>
      <c r="W421" s="148"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2" spans="1:23" x14ac:dyDescent="0.25">
      <c r="A422" s="81" t="s">
        <v>1284</v>
      </c>
      <c r="B422" s="81" t="str">
        <f>VLOOKUP(A422,'PAI 2025 GPS rempl2)'!$A$3:$E$505,4,0)</f>
        <v>Actividad propia</v>
      </c>
      <c r="C422" s="82" t="s">
        <v>1555</v>
      </c>
      <c r="D422" s="82" t="s">
        <v>1559</v>
      </c>
      <c r="E422" s="82" t="s">
        <v>632</v>
      </c>
      <c r="F422" s="82"/>
      <c r="G422" s="82" t="str">
        <f>VLOOKUP(A422,'PAI 2025 GPS rempl2)'!$E$4:$L$504,8,0)</f>
        <v>N/A</v>
      </c>
      <c r="H422" s="82" t="str">
        <f>VLOOKUP(A422,'PAI 2025 GPS rempl2)'!$A$4:$V$504,15,0)</f>
        <v>Realizar encuentros de arreglo directo (Informe arreglos directos realizados)</v>
      </c>
      <c r="I422" s="82">
        <f>VLOOKUP(A422,'PAI 2025 GPS rempl2)'!$A$4:$V$504,17,0)</f>
        <v>1600</v>
      </c>
      <c r="J422" s="82" t="str">
        <f>VLOOKUP(A422,'PAI 2025 GPS rempl2)'!$A$4:$V$504,18,0)</f>
        <v>Númerica</v>
      </c>
      <c r="K422" s="169">
        <f>VLOOKUP(A422,'PAI 2025 GPS rempl2)'!$A$4:$V$504,20,0)</f>
        <v>45691</v>
      </c>
      <c r="L422" s="169">
        <f>VLOOKUP(A422,'PAI 2025 GPS rempl2)'!$A$4:$V$504,21,0)</f>
        <v>46022</v>
      </c>
      <c r="M422" s="82" t="str">
        <f>VLOOKUP(A422,'PAI 2025 GPS rempl2)'!$A$4:$V$504,22,0)</f>
        <v>3003-GRUPO DE TRABAJO DE APOYO A LA RED NACIONAL DE PROTECCIÓN  AL CONSUMIDOR</v>
      </c>
      <c r="N422" s="82"/>
      <c r="O422" s="82"/>
      <c r="P422" s="82"/>
      <c r="Q422" s="82"/>
      <c r="S422" s="81" t="s">
        <v>1284</v>
      </c>
      <c r="T422" s="81" t="str">
        <f>VLOOKUP(A422,'PAI 2025 GPS rempl2)'!$A$3:$E$505,4,0)</f>
        <v>Actividad propia</v>
      </c>
      <c r="U422" s="82" t="s">
        <v>1555</v>
      </c>
      <c r="V422" s="31">
        <f>VLOOKUP(S422,'PAI 2025 GPS rempl2)'!$E$4:$P$504,12,0)</f>
        <v>40</v>
      </c>
      <c r="W422" s="148"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3" spans="1:23" x14ac:dyDescent="0.25">
      <c r="A423" s="81" t="s">
        <v>1285</v>
      </c>
      <c r="B423" s="81" t="str">
        <f>VLOOKUP(A423,'PAI 2025 GPS rempl2)'!$A$3:$E$505,4,0)</f>
        <v>Producto</v>
      </c>
      <c r="C423" s="82" t="s">
        <v>1555</v>
      </c>
      <c r="D423" s="82" t="s">
        <v>1563</v>
      </c>
      <c r="E423" s="82" t="s">
        <v>715</v>
      </c>
      <c r="F423" s="82" t="s">
        <v>13</v>
      </c>
      <c r="G423" s="82" t="str">
        <f>VLOOKUP(A423,'PAI 2025 GPS rempl2)'!$E$4:$L$504,8,0)</f>
        <v>C-3503-0200-0009-40401c</v>
      </c>
      <c r="H423" s="82" t="str">
        <f>VLOOKUP(A423,'PAI 2025 GPS rempl2)'!$A$4:$V$504,15,0)</f>
        <v>Alcaldías en sus facultades administrativas y de metrología legal frente a la protección al consumidor en el territorio nacional, capacitadas (Informe final)</v>
      </c>
      <c r="I423" s="82">
        <f>VLOOKUP(A423,'PAI 2025 GPS rempl2)'!$A$4:$V$504,17,0)</f>
        <v>440</v>
      </c>
      <c r="J423" s="82" t="str">
        <f>VLOOKUP(A423,'PAI 2025 GPS rempl2)'!$A$4:$V$504,18,0)</f>
        <v>Númerica</v>
      </c>
      <c r="K423" s="169">
        <f>VLOOKUP(A423,'PAI 2025 GPS rempl2)'!$A$4:$V$504,20,0)</f>
        <v>45691</v>
      </c>
      <c r="L423" s="169">
        <f>VLOOKUP(A423,'PAI 2025 GPS rempl2)'!$A$4:$V$504,21,0)</f>
        <v>46022</v>
      </c>
      <c r="M423" s="82" t="str">
        <f>VLOOKUP(A423,'PAI 2025 GPS rempl2)'!$A$4:$V$504,22,0)</f>
        <v>3003-GRUPO DE TRABAJO DE APOYO A LA RED NACIONAL DE PROTECCIÓN  AL CONSUMIDOR</v>
      </c>
      <c r="N423" s="82" t="s">
        <v>1434</v>
      </c>
      <c r="O423" s="82" t="s">
        <v>1473</v>
      </c>
      <c r="P423" s="82" t="s">
        <v>1775</v>
      </c>
      <c r="Q423" s="82" t="s">
        <v>1528</v>
      </c>
      <c r="S423" s="81" t="s">
        <v>1285</v>
      </c>
      <c r="T423" s="81" t="str">
        <f>VLOOKUP(A423,'PAI 2025 GPS rempl2)'!$A$3:$E$505,4,0)</f>
        <v>Producto</v>
      </c>
      <c r="U423" s="82" t="s">
        <v>1555</v>
      </c>
      <c r="V423" s="31">
        <f>VLOOKUP(S423,'PAI 2025 GPS rempl2)'!$E$4:$P$504,12,0)</f>
        <v>20</v>
      </c>
      <c r="W423" s="146">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81" t="s">
        <v>1287</v>
      </c>
      <c r="B424" s="81" t="str">
        <f>VLOOKUP(A424,'PAI 2025 GPS rempl2)'!$A$3:$E$505,4,0)</f>
        <v>Actividad propia</v>
      </c>
      <c r="C424" s="82" t="s">
        <v>1555</v>
      </c>
      <c r="D424" s="82" t="s">
        <v>1563</v>
      </c>
      <c r="E424" s="82" t="s">
        <v>715</v>
      </c>
      <c r="F424" s="82"/>
      <c r="G424" s="82" t="str">
        <f>VLOOKUP(A424,'PAI 2025 GPS rempl2)'!$E$4:$L$504,8,0)</f>
        <v>N/A</v>
      </c>
      <c r="H424" s="82" t="str">
        <f>VLOOKUP(A424,'PAI 2025 GPS rempl2)'!$A$4:$V$504,15,0)</f>
        <v>Aprobar por parte del coordinador de la RED el cronograma de intervención de alcaldías (Cronograma de intervención de alcaldías aprobado por parte del coordinador de la RED)</v>
      </c>
      <c r="I424" s="82">
        <f>VLOOKUP(A424,'PAI 2025 GPS rempl2)'!$A$4:$V$504,17,0)</f>
        <v>1</v>
      </c>
      <c r="J424" s="82" t="str">
        <f>VLOOKUP(A424,'PAI 2025 GPS rempl2)'!$A$4:$V$504,18,0)</f>
        <v>Númerica</v>
      </c>
      <c r="K424" s="169">
        <f>VLOOKUP(A424,'PAI 2025 GPS rempl2)'!$A$4:$V$504,20,0)</f>
        <v>45691</v>
      </c>
      <c r="L424" s="169">
        <f>VLOOKUP(A424,'PAI 2025 GPS rempl2)'!$A$4:$V$504,21,0)</f>
        <v>45716</v>
      </c>
      <c r="M424" s="82" t="str">
        <f>VLOOKUP(A424,'PAI 2025 GPS rempl2)'!$A$4:$V$504,22,0)</f>
        <v>3003-GRUPO DE TRABAJO DE APOYO A LA RED NACIONAL DE PROTECCIÓN  AL CONSUMIDOR</v>
      </c>
      <c r="N424" s="82"/>
      <c r="O424" s="82"/>
      <c r="P424" s="82"/>
      <c r="Q424" s="82"/>
      <c r="S424" s="81" t="s">
        <v>1287</v>
      </c>
      <c r="T424" s="81" t="str">
        <f>VLOOKUP(A424,'PAI 2025 GPS rempl2)'!$A$3:$E$505,4,0)</f>
        <v>Actividad propia</v>
      </c>
      <c r="U424" s="82" t="s">
        <v>1555</v>
      </c>
      <c r="V424" s="31">
        <f>VLOOKUP(S424,'PAI 2025 GPS rempl2)'!$E$4:$P$504,12,0)</f>
        <v>20</v>
      </c>
      <c r="W424" s="148"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5" spans="1:23" x14ac:dyDescent="0.25">
      <c r="A425" s="81" t="s">
        <v>1289</v>
      </c>
      <c r="B425" s="81" t="str">
        <f>VLOOKUP(A425,'PAI 2025 GPS rempl2)'!$A$3:$E$505,4,0)</f>
        <v>Actividad propia</v>
      </c>
      <c r="C425" s="82" t="s">
        <v>1555</v>
      </c>
      <c r="D425" s="82" t="s">
        <v>1563</v>
      </c>
      <c r="E425" s="82" t="s">
        <v>715</v>
      </c>
      <c r="F425" s="82"/>
      <c r="G425" s="82" t="str">
        <f>VLOOKUP(A425,'PAI 2025 GPS rempl2)'!$E$4:$L$504,8,0)</f>
        <v>N/A</v>
      </c>
      <c r="H425" s="82" t="str">
        <f>VLOOKUP(A425,'PAI 2025 GPS rempl2)'!$A$4:$V$504,15,0)</f>
        <v>Capacitar en materia de protección al consumidor a las alcaldías municipales (Informe trimestral de seguimiento y Listados de Asistencia/registros fotográficos/capturas de pantallas)</v>
      </c>
      <c r="I425" s="82">
        <f>VLOOKUP(A425,'PAI 2025 GPS rempl2)'!$A$4:$V$504,17,0)</f>
        <v>440</v>
      </c>
      <c r="J425" s="82" t="str">
        <f>VLOOKUP(A425,'PAI 2025 GPS rempl2)'!$A$4:$V$504,18,0)</f>
        <v>Númerica</v>
      </c>
      <c r="K425" s="169">
        <f>VLOOKUP(A425,'PAI 2025 GPS rempl2)'!$A$4:$V$504,20,0)</f>
        <v>45691</v>
      </c>
      <c r="L425" s="169">
        <f>VLOOKUP(A425,'PAI 2025 GPS rempl2)'!$A$4:$V$504,21,0)</f>
        <v>46022</v>
      </c>
      <c r="M425" s="82" t="str">
        <f>VLOOKUP(A425,'PAI 2025 GPS rempl2)'!$A$4:$V$504,22,0)</f>
        <v>3003-GRUPO DE TRABAJO DE APOYO A LA RED NACIONAL DE PROTECCIÓN  AL CONSUMIDOR</v>
      </c>
      <c r="N425" s="82"/>
      <c r="O425" s="82"/>
      <c r="P425" s="82"/>
      <c r="Q425" s="82"/>
      <c r="S425" s="81" t="s">
        <v>1289</v>
      </c>
      <c r="T425" s="81" t="str">
        <f>VLOOKUP(A425,'PAI 2025 GPS rempl2)'!$A$3:$E$505,4,0)</f>
        <v>Actividad propia</v>
      </c>
      <c r="U425" s="82" t="s">
        <v>1555</v>
      </c>
      <c r="V425" s="31">
        <f>VLOOKUP(S425,'PAI 2025 GPS rempl2)'!$E$4:$P$504,12,0)</f>
        <v>80</v>
      </c>
      <c r="W425" s="148"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6" spans="1:23" x14ac:dyDescent="0.25">
      <c r="A426" s="81" t="s">
        <v>1291</v>
      </c>
      <c r="B426" s="81" t="str">
        <f>VLOOKUP(A426,'PAI 2025 GPS rempl2)'!$A$3:$E$505,4,0)</f>
        <v>Producto</v>
      </c>
      <c r="C426" s="82" t="s">
        <v>1555</v>
      </c>
      <c r="D426" s="82" t="s">
        <v>1559</v>
      </c>
      <c r="E426" s="82" t="s">
        <v>632</v>
      </c>
      <c r="F426" s="82" t="s">
        <v>13</v>
      </c>
      <c r="G426" s="82" t="str">
        <f>VLOOKUP(A426,'PAI 2025 GPS rempl2)'!$E$4:$L$504,8,0)</f>
        <v>C-3503-0200-0009-40401c</v>
      </c>
      <c r="H426" s="82" t="str">
        <f>VLOOKUP(A426,'PAI 2025 GPS rempl2)'!$A$4:$V$504,15,0)</f>
        <v>Cobertura departamental de la Red Nacional de Protección al Consumidor, a través de las Casas de Consumidor de Bienes y Servicios, ampliada (Informe final)</v>
      </c>
      <c r="I426" s="82">
        <f>VLOOKUP(A426,'PAI 2025 GPS rempl2)'!$A$4:$V$504,17,0)</f>
        <v>5</v>
      </c>
      <c r="J426" s="82" t="str">
        <f>VLOOKUP(A426,'PAI 2025 GPS rempl2)'!$A$4:$V$504,18,0)</f>
        <v>Númerica</v>
      </c>
      <c r="K426" s="169">
        <f>VLOOKUP(A426,'PAI 2025 GPS rempl2)'!$A$4:$V$504,20,0)</f>
        <v>45691</v>
      </c>
      <c r="L426" s="169">
        <f>VLOOKUP(A426,'PAI 2025 GPS rempl2)'!$A$4:$V$504,21,0)</f>
        <v>46010</v>
      </c>
      <c r="M426" s="82" t="str">
        <f>VLOOKUP(A426,'PAI 2025 GPS rempl2)'!$A$4:$V$504,22,0)</f>
        <v>142-GRUPO DE TRABAJO DE SERVICIOS ADMINISTRATIVOS Y RECURSOS FÍSICOS;
3003-GRUPO DE TRABAJO DE APOYO A LA RED NACIONAL DE PROTECCIÓN  AL CONSUMIDOR;
73-GRUPO DE TRABAJO DE COMUNICACION</v>
      </c>
      <c r="N426" s="82" t="s">
        <v>1434</v>
      </c>
      <c r="O426" s="82" t="s">
        <v>1473</v>
      </c>
      <c r="P426" s="82" t="s">
        <v>1603</v>
      </c>
      <c r="Q426" s="82" t="s">
        <v>1528</v>
      </c>
      <c r="S426" s="81" t="s">
        <v>1291</v>
      </c>
      <c r="T426" s="81" t="str">
        <f>VLOOKUP(A426,'PAI 2025 GPS rempl2)'!$A$3:$E$505,4,0)</f>
        <v>Producto</v>
      </c>
      <c r="U426" s="82" t="s">
        <v>1555</v>
      </c>
      <c r="V426" s="31">
        <f>VLOOKUP(S426,'PAI 2025 GPS rempl2)'!$E$4:$P$504,12,0)</f>
        <v>15</v>
      </c>
      <c r="W426" s="146">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81" t="s">
        <v>1293</v>
      </c>
      <c r="B427" s="81" t="str">
        <f>VLOOKUP(A427,'PAI 2025 GPS rempl2)'!$A$3:$E$505,4,0)</f>
        <v>Actividad propia</v>
      </c>
      <c r="C427" s="82" t="s">
        <v>1555</v>
      </c>
      <c r="D427" s="82" t="s">
        <v>1559</v>
      </c>
      <c r="E427" s="82" t="s">
        <v>632</v>
      </c>
      <c r="F427" s="82"/>
      <c r="G427" s="82" t="str">
        <f>VLOOKUP(A427,'PAI 2025 GPS rempl2)'!$E$4:$L$504,8,0)</f>
        <v>N/A</v>
      </c>
      <c r="H427" s="82"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2">
        <f>VLOOKUP(A427,'PAI 2025 GPS rempl2)'!$A$4:$V$504,17,0)</f>
        <v>5</v>
      </c>
      <c r="J427" s="82" t="str">
        <f>VLOOKUP(A427,'PAI 2025 GPS rempl2)'!$A$4:$V$504,18,0)</f>
        <v>Númerica</v>
      </c>
      <c r="K427" s="169">
        <f>VLOOKUP(A427,'PAI 2025 GPS rempl2)'!$A$4:$V$504,20,0)</f>
        <v>45691</v>
      </c>
      <c r="L427" s="169">
        <f>VLOOKUP(A427,'PAI 2025 GPS rempl2)'!$A$4:$V$504,21,0)</f>
        <v>46010</v>
      </c>
      <c r="M427" s="82" t="str">
        <f>VLOOKUP(A427,'PAI 2025 GPS rempl2)'!$A$4:$V$504,22,0)</f>
        <v>3003-GRUPO DE TRABAJO DE APOYO A LA RED NACIONAL DE PROTECCIÓN  AL CONSUMIDOR</v>
      </c>
      <c r="N427" s="82"/>
      <c r="O427" s="82"/>
      <c r="P427" s="82"/>
      <c r="Q427" s="82"/>
      <c r="S427" s="81" t="s">
        <v>1293</v>
      </c>
      <c r="T427" s="81" t="str">
        <f>VLOOKUP(A427,'PAI 2025 GPS rempl2)'!$A$3:$E$505,4,0)</f>
        <v>Actividad propia</v>
      </c>
      <c r="U427" s="82" t="s">
        <v>1555</v>
      </c>
      <c r="V427" s="31">
        <f>VLOOKUP(S427,'PAI 2025 GPS rempl2)'!$E$4:$P$504,12,0)</f>
        <v>20</v>
      </c>
      <c r="W427" s="148"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8" spans="1:23" x14ac:dyDescent="0.25">
      <c r="A428" s="81" t="s">
        <v>1295</v>
      </c>
      <c r="B428" s="81" t="str">
        <f>VLOOKUP(A428,'PAI 2025 GPS rempl2)'!$A$3:$E$505,4,0)</f>
        <v>Actividad propia</v>
      </c>
      <c r="C428" s="82" t="s">
        <v>1555</v>
      </c>
      <c r="D428" s="82" t="s">
        <v>1559</v>
      </c>
      <c r="E428" s="82" t="s">
        <v>632</v>
      </c>
      <c r="F428" s="82"/>
      <c r="G428" s="82" t="str">
        <f>VLOOKUP(A428,'PAI 2025 GPS rempl2)'!$E$4:$L$504,8,0)</f>
        <v>N/A</v>
      </c>
      <c r="H428" s="82"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2">
        <f>VLOOKUP(A428,'PAI 2025 GPS rempl2)'!$A$4:$V$504,17,0)</f>
        <v>5</v>
      </c>
      <c r="J428" s="82" t="str">
        <f>VLOOKUP(A428,'PAI 2025 GPS rempl2)'!$A$4:$V$504,18,0)</f>
        <v>Númerica</v>
      </c>
      <c r="K428" s="169">
        <f>VLOOKUP(A428,'PAI 2025 GPS rempl2)'!$A$4:$V$504,20,0)</f>
        <v>45691</v>
      </c>
      <c r="L428" s="169">
        <f>VLOOKUP(A428,'PAI 2025 GPS rempl2)'!$A$4:$V$504,21,0)</f>
        <v>46010</v>
      </c>
      <c r="M428" s="82" t="str">
        <f>VLOOKUP(A428,'PAI 2025 GPS rempl2)'!$A$4:$V$504,22,0)</f>
        <v>142-GRUPO DE TRABAJO DE SERVICIOS ADMINISTRATIVOS Y RECURSOS FÍSICOS;
3003-GRUPO DE TRABAJO DE APOYO A LA RED NACIONAL DE PROTECCIÓN  AL CONSUMIDOR</v>
      </c>
      <c r="N428" s="82"/>
      <c r="O428" s="82"/>
      <c r="P428" s="82"/>
      <c r="Q428" s="82"/>
      <c r="S428" s="81" t="s">
        <v>1295</v>
      </c>
      <c r="T428" s="81" t="str">
        <f>VLOOKUP(A428,'PAI 2025 GPS rempl2)'!$A$3:$E$505,4,0)</f>
        <v>Actividad propia</v>
      </c>
      <c r="U428" s="82" t="s">
        <v>1555</v>
      </c>
      <c r="V428" s="31">
        <f>VLOOKUP(S428,'PAI 2025 GPS rempl2)'!$E$4:$P$504,12,0)</f>
        <v>20</v>
      </c>
      <c r="W428" s="148"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9" spans="1:23" x14ac:dyDescent="0.25">
      <c r="A429" s="81" t="s">
        <v>1298</v>
      </c>
      <c r="B429" s="81" t="str">
        <f>VLOOKUP(A429,'PAI 2025 GPS rempl2)'!$A$3:$E$505,4,0)</f>
        <v>Actividad propia</v>
      </c>
      <c r="C429" s="82" t="s">
        <v>1555</v>
      </c>
      <c r="D429" s="82" t="s">
        <v>1559</v>
      </c>
      <c r="E429" s="82" t="s">
        <v>632</v>
      </c>
      <c r="F429" s="82"/>
      <c r="G429" s="82" t="str">
        <f>VLOOKUP(A429,'PAI 2025 GPS rempl2)'!$E$4:$L$504,8,0)</f>
        <v>N/A</v>
      </c>
      <c r="H429" s="82" t="str">
        <f>VLOOKUP(A429,'PAI 2025 GPS rempl2)'!$A$4:$V$504,15,0)</f>
        <v>Realizar la inauguración y poner en operacion las Casas del Consumidor de Bienes y Servicios en el territorio nacional (Informe por CCBS aperturada) (Informe por CCBS apertura da y puesta en operación)</v>
      </c>
      <c r="I429" s="82">
        <f>VLOOKUP(A429,'PAI 2025 GPS rempl2)'!$A$4:$V$504,17,0)</f>
        <v>5</v>
      </c>
      <c r="J429" s="82" t="str">
        <f>VLOOKUP(A429,'PAI 2025 GPS rempl2)'!$A$4:$V$504,18,0)</f>
        <v>Númerica</v>
      </c>
      <c r="K429" s="169">
        <f>VLOOKUP(A429,'PAI 2025 GPS rempl2)'!$A$4:$V$504,20,0)</f>
        <v>45691</v>
      </c>
      <c r="L429" s="169">
        <f>VLOOKUP(A429,'PAI 2025 GPS rempl2)'!$A$4:$V$504,21,0)</f>
        <v>46010</v>
      </c>
      <c r="M429" s="82" t="str">
        <f>VLOOKUP(A429,'PAI 2025 GPS rempl2)'!$A$4:$V$504,22,0)</f>
        <v>3003-GRUPO DE TRABAJO DE APOYO A LA RED NACIONAL DE PROTECCIÓN  AL CONSUMIDOR;
73-GRUPO DE TRABAJO DE COMUNICACION</v>
      </c>
      <c r="N429" s="82"/>
      <c r="O429" s="82"/>
      <c r="P429" s="82"/>
      <c r="Q429" s="82"/>
      <c r="S429" s="81" t="s">
        <v>1298</v>
      </c>
      <c r="T429" s="81" t="str">
        <f>VLOOKUP(A429,'PAI 2025 GPS rempl2)'!$A$3:$E$505,4,0)</f>
        <v>Actividad propia</v>
      </c>
      <c r="U429" s="82" t="s">
        <v>1555</v>
      </c>
      <c r="V429" s="31">
        <f>VLOOKUP(S429,'PAI 2025 GPS rempl2)'!$E$4:$P$504,12,0)</f>
        <v>60</v>
      </c>
      <c r="W429" s="148"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0" spans="1:23" x14ac:dyDescent="0.25">
      <c r="A430" s="81" t="s">
        <v>1300</v>
      </c>
      <c r="B430" s="81" t="str">
        <f>VLOOKUP(A430,'PAI 2025 GPS rempl2)'!$A$3:$E$505,4,0)</f>
        <v>Producto</v>
      </c>
      <c r="C430" s="82" t="s">
        <v>1565</v>
      </c>
      <c r="D430" s="82" t="s">
        <v>1564</v>
      </c>
      <c r="E430" s="82" t="s">
        <v>767</v>
      </c>
      <c r="F430" s="82" t="s">
        <v>10</v>
      </c>
      <c r="G430" s="82" t="str">
        <f>VLOOKUP(A430,'PAI 2025 GPS rempl2)'!$E$4:$L$504,8,0)</f>
        <v>C-3503-0200-0009-40401c</v>
      </c>
      <c r="H430" s="82" t="str">
        <f>VLOOKUP(A430,'PAI 2025 GPS rempl2)'!$A$4:$V$504,15,0)</f>
        <v>Guía de Aprendizaje en Derecho de Consumo traducida a lenguaje de minorías étnicas, elaborada y socializada  (Guía en formato digital)</v>
      </c>
      <c r="I430" s="82">
        <f>VLOOKUP(A430,'PAI 2025 GPS rempl2)'!$A$4:$V$504,17,0)</f>
        <v>1</v>
      </c>
      <c r="J430" s="82" t="str">
        <f>VLOOKUP(A430,'PAI 2025 GPS rempl2)'!$A$4:$V$504,18,0)</f>
        <v>Númerica</v>
      </c>
      <c r="K430" s="169">
        <f>VLOOKUP(A430,'PAI 2025 GPS rempl2)'!$A$4:$V$504,20,0)</f>
        <v>45691</v>
      </c>
      <c r="L430" s="169">
        <f>VLOOKUP(A430,'PAI 2025 GPS rempl2)'!$A$4:$V$504,21,0)</f>
        <v>46006</v>
      </c>
      <c r="M430" s="82" t="str">
        <f>VLOOKUP(A430,'PAI 2025 GPS rempl2)'!$A$4:$V$504,22,0)</f>
        <v>3003-GRUPO DE TRABAJO DE APOYO A LA RED NACIONAL DE PROTECCIÓN  AL CONSUMIDOR;
71-GRUPO DE TRABAJO DE FORMACION</v>
      </c>
      <c r="N430" s="82" t="s">
        <v>1431</v>
      </c>
      <c r="O430" s="82" t="s">
        <v>1432</v>
      </c>
      <c r="P430" s="82" t="s">
        <v>1604</v>
      </c>
      <c r="Q430" s="82" t="s">
        <v>1527</v>
      </c>
      <c r="S430" s="81" t="s">
        <v>1300</v>
      </c>
      <c r="T430" s="81" t="str">
        <f>VLOOKUP(A430,'PAI 2025 GPS rempl2)'!$A$3:$E$505,4,0)</f>
        <v>Producto</v>
      </c>
      <c r="U430" s="82" t="s">
        <v>1565</v>
      </c>
      <c r="V430" s="31">
        <f>VLOOKUP(S430,'PAI 2025 GPS rempl2)'!$E$4:$P$504,12,0)</f>
        <v>20</v>
      </c>
      <c r="W430" s="31">
        <f>+(V430*100)/($V$150+$V$168+$V$174+$V$177+$V$183+$V$190+$V$199+$V$336+$V$342+$V$430+$V$463)</f>
        <v>10.526315789473685</v>
      </c>
    </row>
    <row r="431" spans="1:23" x14ac:dyDescent="0.25">
      <c r="A431" s="81" t="s">
        <v>1302</v>
      </c>
      <c r="B431" s="81" t="str">
        <f>VLOOKUP(A431,'PAI 2025 GPS rempl2)'!$A$3:$E$505,4,0)</f>
        <v>Actividad propia</v>
      </c>
      <c r="C431" s="82" t="s">
        <v>1565</v>
      </c>
      <c r="D431" s="82" t="s">
        <v>1564</v>
      </c>
      <c r="E431" s="82" t="s">
        <v>767</v>
      </c>
      <c r="F431" s="82"/>
      <c r="G431" s="82" t="str">
        <f>VLOOKUP(A431,'PAI 2025 GPS rempl2)'!$E$4:$L$504,8,0)</f>
        <v>N/A</v>
      </c>
      <c r="H431" s="82" t="str">
        <f>VLOOKUP(A431,'PAI 2025 GPS rempl2)'!$A$4:$V$504,15,0)</f>
        <v>Definir el grupo étnico para la traducción de la Guía de Aprendizaje en Derecho de Consumo  (Acta de acuerdo de grupo étnico definido)</v>
      </c>
      <c r="I431" s="82">
        <f>VLOOKUP(A431,'PAI 2025 GPS rempl2)'!$A$4:$V$504,17,0)</f>
        <v>1</v>
      </c>
      <c r="J431" s="82" t="str">
        <f>VLOOKUP(A431,'PAI 2025 GPS rempl2)'!$A$4:$V$504,18,0)</f>
        <v>Númerica</v>
      </c>
      <c r="K431" s="169">
        <f>VLOOKUP(A431,'PAI 2025 GPS rempl2)'!$A$4:$V$504,20,0)</f>
        <v>45691</v>
      </c>
      <c r="L431" s="169">
        <f>VLOOKUP(A431,'PAI 2025 GPS rempl2)'!$A$4:$V$504,21,0)</f>
        <v>45747</v>
      </c>
      <c r="M431" s="82" t="str">
        <f>VLOOKUP(A431,'PAI 2025 GPS rempl2)'!$A$4:$V$504,22,0)</f>
        <v>3003-GRUPO DE TRABAJO DE APOYO A LA RED NACIONAL DE PROTECCIÓN  AL CONSUMIDOR;
71-GRUPO DE TRABAJO DE FORMACION</v>
      </c>
      <c r="N431" s="82"/>
      <c r="O431" s="82"/>
      <c r="P431" s="82"/>
      <c r="Q431" s="82"/>
      <c r="S431" s="81" t="s">
        <v>1302</v>
      </c>
      <c r="T431" s="81" t="str">
        <f>VLOOKUP(A431,'PAI 2025 GPS rempl2)'!$A$3:$E$505,4,0)</f>
        <v>Actividad propia</v>
      </c>
      <c r="U431" s="82" t="s">
        <v>1565</v>
      </c>
      <c r="V431" s="31">
        <f>VLOOKUP(S431,'PAI 2025 GPS rempl2)'!$E$4:$P$504,12,0)</f>
        <v>10</v>
      </c>
      <c r="W431" s="31">
        <f>+(V431*100)/($V$151+$V$153+$V$154+$V$155+$V$169+$V$170+$V$171+$V$172+$V$173+$V$175+$V$176+$V$178+$V$179+$V$180+$V$181+$V$182+$V$184+$V$185+$V$186+$V$187+$V$188+$V$189+$V$191+$V$192+$V$193+$V$194+$V$200+$V$201+$V$337+$V$339+$V$341+$V$343+$V$344+$V$431+$V$432+$V$433+$V$434+$V$464+$V$465)</f>
        <v>0.90909090909090906</v>
      </c>
    </row>
    <row r="432" spans="1:23" x14ac:dyDescent="0.25">
      <c r="A432" s="81" t="s">
        <v>1305</v>
      </c>
      <c r="B432" s="81" t="str">
        <f>VLOOKUP(A432,'PAI 2025 GPS rempl2)'!$A$3:$E$505,4,0)</f>
        <v>Actividad propia</v>
      </c>
      <c r="C432" s="82" t="s">
        <v>1565</v>
      </c>
      <c r="D432" s="82" t="s">
        <v>1564</v>
      </c>
      <c r="E432" s="82" t="s">
        <v>767</v>
      </c>
      <c r="F432" s="82"/>
      <c r="G432" s="82" t="str">
        <f>VLOOKUP(A432,'PAI 2025 GPS rempl2)'!$E$4:$L$504,8,0)</f>
        <v>N/A</v>
      </c>
      <c r="H432" s="82" t="str">
        <f>VLOOKUP(A432,'PAI 2025 GPS rempl2)'!$A$4:$V$504,15,0)</f>
        <v>Consolidar y traducir la Guía de Aprendizaje en Derecho de Consumo en lenguaje étnico aprobada (Guía de Aprendizaje en Derecho de Consumo en lenguaje étnico aprobada y traducida)</v>
      </c>
      <c r="I432" s="82">
        <f>VLOOKUP(A432,'PAI 2025 GPS rempl2)'!$A$4:$V$504,17,0)</f>
        <v>1</v>
      </c>
      <c r="J432" s="82" t="str">
        <f>VLOOKUP(A432,'PAI 2025 GPS rempl2)'!$A$4:$V$504,18,0)</f>
        <v>Númerica</v>
      </c>
      <c r="K432" s="169">
        <f>VLOOKUP(A432,'PAI 2025 GPS rempl2)'!$A$4:$V$504,20,0)</f>
        <v>45748</v>
      </c>
      <c r="L432" s="169">
        <f>VLOOKUP(A432,'PAI 2025 GPS rempl2)'!$A$4:$V$504,21,0)</f>
        <v>45898</v>
      </c>
      <c r="M432" s="82" t="str">
        <f>VLOOKUP(A432,'PAI 2025 GPS rempl2)'!$A$4:$V$504,22,0)</f>
        <v>3003-GRUPO DE TRABAJO DE APOYO A LA RED NACIONAL DE PROTECCIÓN  AL CONSUMIDOR</v>
      </c>
      <c r="N432" s="82"/>
      <c r="O432" s="82"/>
      <c r="P432" s="82"/>
      <c r="Q432" s="82"/>
      <c r="S432" s="81" t="s">
        <v>1305</v>
      </c>
      <c r="T432" s="81" t="str">
        <f>VLOOKUP(A432,'PAI 2025 GPS rempl2)'!$A$3:$E$505,4,0)</f>
        <v>Actividad propia</v>
      </c>
      <c r="U432" s="82" t="s">
        <v>1565</v>
      </c>
      <c r="V432" s="31">
        <f>VLOOKUP(S432,'PAI 2025 GPS rempl2)'!$E$4:$P$504,12,0)</f>
        <v>50</v>
      </c>
      <c r="W432" s="31">
        <f>+(V432*100)/($V$151+$V$153+$V$154+$V$155+$V$169+$V$170+$V$171+$V$172+$V$173+$V$175+$V$176+$V$178+$V$179+$V$180+$V$181+$V$182+$V$184+$V$185+$V$186+$V$187+$V$188+$V$189+$V$191+$V$192+$V$193+$V$194+$V$200+$V$201+$V$337+$V$339+$V$341+$V$343+$V$344+$V$431+$V$432+$V$433+$V$434+$V$464+$V$465)</f>
        <v>4.5454545454545459</v>
      </c>
    </row>
    <row r="433" spans="1:23" x14ac:dyDescent="0.25">
      <c r="A433" s="81" t="s">
        <v>1307</v>
      </c>
      <c r="B433" s="81" t="str">
        <f>VLOOKUP(A433,'PAI 2025 GPS rempl2)'!$A$3:$E$505,4,0)</f>
        <v>Actividad propia</v>
      </c>
      <c r="C433" s="82" t="s">
        <v>1565</v>
      </c>
      <c r="D433" s="82" t="s">
        <v>1564</v>
      </c>
      <c r="E433" s="82" t="s">
        <v>767</v>
      </c>
      <c r="F433" s="82"/>
      <c r="G433" s="82" t="str">
        <f>VLOOKUP(A433,'PAI 2025 GPS rempl2)'!$E$4:$L$504,8,0)</f>
        <v>N/A</v>
      </c>
      <c r="H433" s="82" t="str">
        <f>VLOOKUP(A433,'PAI 2025 GPS rempl2)'!$A$4:$V$504,15,0)</f>
        <v>Definir la Estrategia de socialización de la Guía de Aprendizaje en Derecho de Consumo (Documento Estrategia de socialización de la Guía de Aprendizaje en Derecho de Consumo)</v>
      </c>
      <c r="I433" s="82">
        <f>VLOOKUP(A433,'PAI 2025 GPS rempl2)'!$A$4:$V$504,17,0)</f>
        <v>1</v>
      </c>
      <c r="J433" s="82" t="str">
        <f>VLOOKUP(A433,'PAI 2025 GPS rempl2)'!$A$4:$V$504,18,0)</f>
        <v>Númerica</v>
      </c>
      <c r="K433" s="169">
        <f>VLOOKUP(A433,'PAI 2025 GPS rempl2)'!$A$4:$V$504,20,0)</f>
        <v>45811</v>
      </c>
      <c r="L433" s="169">
        <f>VLOOKUP(A433,'PAI 2025 GPS rempl2)'!$A$4:$V$504,21,0)</f>
        <v>45898</v>
      </c>
      <c r="M433" s="82" t="str">
        <f>VLOOKUP(A433,'PAI 2025 GPS rempl2)'!$A$4:$V$504,22,0)</f>
        <v>3003-GRUPO DE TRABAJO DE APOYO A LA RED NACIONAL DE PROTECCIÓN  AL CONSUMIDOR</v>
      </c>
      <c r="N433" s="82"/>
      <c r="O433" s="82"/>
      <c r="P433" s="82"/>
      <c r="Q433" s="82"/>
      <c r="S433" s="81" t="s">
        <v>1307</v>
      </c>
      <c r="T433" s="81" t="str">
        <f>VLOOKUP(A433,'PAI 2025 GPS rempl2)'!$A$3:$E$505,4,0)</f>
        <v>Actividad propia</v>
      </c>
      <c r="U433" s="82" t="s">
        <v>1565</v>
      </c>
      <c r="V433" s="31">
        <f>VLOOKUP(S433,'PAI 2025 GPS rempl2)'!$E$4:$P$504,12,0)</f>
        <v>20</v>
      </c>
      <c r="W433" s="31">
        <f>+(V433*100)/($V$151+$V$153+$V$154+$V$155+$V$169+$V$170+$V$171+$V$172+$V$173+$V$175+$V$176+$V$178+$V$179+$V$180+$V$181+$V$182+$V$184+$V$185+$V$186+$V$187+$V$188+$V$189+$V$191+$V$192+$V$193+$V$194+$V$200+$V$201+$V$337+$V$339+$V$341+$V$343+$V$344+$V$431+$V$432+$V$433+$V$434+$V$464+$V$465)</f>
        <v>1.8181818181818181</v>
      </c>
    </row>
    <row r="434" spans="1:23" x14ac:dyDescent="0.25">
      <c r="A434" s="81" t="s">
        <v>1309</v>
      </c>
      <c r="B434" s="81" t="str">
        <f>VLOOKUP(A434,'PAI 2025 GPS rempl2)'!$A$3:$E$505,4,0)</f>
        <v>Actividad propia</v>
      </c>
      <c r="C434" s="82" t="s">
        <v>1565</v>
      </c>
      <c r="D434" s="82" t="s">
        <v>1564</v>
      </c>
      <c r="E434" s="82" t="s">
        <v>767</v>
      </c>
      <c r="F434" s="82"/>
      <c r="G434" s="82" t="str">
        <f>VLOOKUP(A434,'PAI 2025 GPS rempl2)'!$E$4:$L$504,8,0)</f>
        <v>N/A</v>
      </c>
      <c r="H434" s="82" t="str">
        <f>VLOOKUP(A434,'PAI 2025 GPS rempl2)'!$A$4:$V$504,15,0)</f>
        <v>Aplicar la estrategia de socialización definida (Informe de aplicación de la estrategia)</v>
      </c>
      <c r="I434" s="82">
        <f>VLOOKUP(A434,'PAI 2025 GPS rempl2)'!$A$4:$V$504,17,0)</f>
        <v>1</v>
      </c>
      <c r="J434" s="82" t="str">
        <f>VLOOKUP(A434,'PAI 2025 GPS rempl2)'!$A$4:$V$504,18,0)</f>
        <v>Númerica</v>
      </c>
      <c r="K434" s="169">
        <f>VLOOKUP(A434,'PAI 2025 GPS rempl2)'!$A$4:$V$504,20,0)</f>
        <v>45901</v>
      </c>
      <c r="L434" s="169">
        <f>VLOOKUP(A434,'PAI 2025 GPS rempl2)'!$A$4:$V$504,21,0)</f>
        <v>46006</v>
      </c>
      <c r="M434" s="82" t="str">
        <f>VLOOKUP(A434,'PAI 2025 GPS rempl2)'!$A$4:$V$504,22,0)</f>
        <v>3003-GRUPO DE TRABAJO DE APOYO A LA RED NACIONAL DE PROTECCIÓN  AL CONSUMIDOR</v>
      </c>
      <c r="N434" s="82"/>
      <c r="O434" s="82"/>
      <c r="P434" s="82"/>
      <c r="Q434" s="82"/>
      <c r="S434" s="81" t="s">
        <v>1309</v>
      </c>
      <c r="T434" s="81" t="str">
        <f>VLOOKUP(A434,'PAI 2025 GPS rempl2)'!$A$3:$E$505,4,0)</f>
        <v>Actividad propia</v>
      </c>
      <c r="U434" s="82" t="s">
        <v>1565</v>
      </c>
      <c r="V434" s="31">
        <f>VLOOKUP(S434,'PAI 2025 GPS rempl2)'!$E$4:$P$504,12,0)</f>
        <v>20</v>
      </c>
      <c r="W434" s="31">
        <f>+(V434*100)/($V$151+$V$153+$V$154+$V$155+$V$169+$V$170+$V$171+$V$172+$V$173+$V$175+$V$176+$V$178+$V$179+$V$180+$V$181+$V$182+$V$184+$V$185+$V$186+$V$187+$V$188+$V$189+$V$191+$V$192+$V$193+$V$194+$V$200+$V$201+$V$337+$V$339+$V$341+$V$343+$V$344+$V$431+$V$432+$V$433+$V$434+$V$464+$V$465)</f>
        <v>1.8181818181818181</v>
      </c>
    </row>
    <row r="435" spans="1:23" x14ac:dyDescent="0.25">
      <c r="A435" s="81" t="s">
        <v>1310</v>
      </c>
      <c r="B435" s="81" t="str">
        <f>VLOOKUP(A435,'PAI 2025 GPS rempl2)'!$A$3:$E$505,4,0)</f>
        <v>Producto</v>
      </c>
      <c r="C435" s="82" t="s">
        <v>1555</v>
      </c>
      <c r="D435" s="82" t="s">
        <v>1563</v>
      </c>
      <c r="E435" s="82" t="s">
        <v>715</v>
      </c>
      <c r="F435" s="82" t="s">
        <v>13</v>
      </c>
      <c r="G435" s="82" t="str">
        <f>VLOOKUP(A435,'PAI 2025 GPS rempl2)'!$E$4:$L$504,8,0)</f>
        <v>C-3503-0200-0009-40401c</v>
      </c>
      <c r="H435" s="82"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2">
        <f>VLOOKUP(A435,'PAI 2025 GPS rempl2)'!$A$4:$V$504,17,0)</f>
        <v>1</v>
      </c>
      <c r="J435" s="82" t="str">
        <f>VLOOKUP(A435,'PAI 2025 GPS rempl2)'!$A$4:$V$504,18,0)</f>
        <v>Númerica</v>
      </c>
      <c r="K435" s="169">
        <f>VLOOKUP(A435,'PAI 2025 GPS rempl2)'!$A$4:$V$504,20,0)</f>
        <v>45691</v>
      </c>
      <c r="L435" s="169">
        <f>VLOOKUP(A435,'PAI 2025 GPS rempl2)'!$A$4:$V$504,21,0)</f>
        <v>45835</v>
      </c>
      <c r="M435" s="82" t="str">
        <f>VLOOKUP(A435,'PAI 2025 GPS rempl2)'!$A$4:$V$504,22,0)</f>
        <v>3003-GRUPO DE TRABAJO DE APOYO A LA RED NACIONAL DE PROTECCIÓN  AL CONSUMIDOR</v>
      </c>
      <c r="N435" s="82" t="s">
        <v>1434</v>
      </c>
      <c r="O435" s="82" t="s">
        <v>1473</v>
      </c>
      <c r="P435" s="82" t="s">
        <v>1603</v>
      </c>
      <c r="Q435" s="82" t="s">
        <v>1528</v>
      </c>
      <c r="S435" s="81" t="s">
        <v>1310</v>
      </c>
      <c r="T435" s="81" t="str">
        <f>VLOOKUP(A435,'PAI 2025 GPS rempl2)'!$A$3:$E$505,4,0)</f>
        <v>Producto</v>
      </c>
      <c r="U435" s="82" t="s">
        <v>1555</v>
      </c>
      <c r="V435" s="31">
        <f>VLOOKUP(S435,'PAI 2025 GPS rempl2)'!$E$4:$P$504,12,0)</f>
        <v>15</v>
      </c>
      <c r="W435" s="146">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81" t="s">
        <v>1311</v>
      </c>
      <c r="B436" s="81" t="str">
        <f>VLOOKUP(A436,'PAI 2025 GPS rempl2)'!$A$3:$E$505,4,0)</f>
        <v>Actividad propia</v>
      </c>
      <c r="C436" s="82" t="s">
        <v>1555</v>
      </c>
      <c r="D436" s="82" t="s">
        <v>1563</v>
      </c>
      <c r="E436" s="82" t="s">
        <v>715</v>
      </c>
      <c r="F436" s="82"/>
      <c r="G436" s="82" t="str">
        <f>VLOOKUP(A436,'PAI 2025 GPS rempl2)'!$E$4:$L$504,8,0)</f>
        <v>N/A</v>
      </c>
      <c r="H436" s="82" t="str">
        <f>VLOOKUP(A436,'PAI 2025 GPS rempl2)'!$A$4:$V$504,15,0)</f>
        <v>Elaborar estudios previos  (Documento Estudios previos aprobados secretaria general y jurídica)</v>
      </c>
      <c r="I436" s="82">
        <f>VLOOKUP(A436,'PAI 2025 GPS rempl2)'!$A$4:$V$504,17,0)</f>
        <v>1</v>
      </c>
      <c r="J436" s="82" t="str">
        <f>VLOOKUP(A436,'PAI 2025 GPS rempl2)'!$A$4:$V$504,18,0)</f>
        <v>Númerica</v>
      </c>
      <c r="K436" s="169">
        <f>VLOOKUP(A436,'PAI 2025 GPS rempl2)'!$A$4:$V$504,20,0)</f>
        <v>45691</v>
      </c>
      <c r="L436" s="169">
        <f>VLOOKUP(A436,'PAI 2025 GPS rempl2)'!$A$4:$V$504,21,0)</f>
        <v>45761</v>
      </c>
      <c r="M436" s="82" t="str">
        <f>VLOOKUP(A436,'PAI 2025 GPS rempl2)'!$A$4:$V$504,22,0)</f>
        <v>3003-GRUPO DE TRABAJO DE APOYO A LA RED NACIONAL DE PROTECCIÓN  AL CONSUMIDOR</v>
      </c>
      <c r="N436" s="82"/>
      <c r="O436" s="82"/>
      <c r="P436" s="82"/>
      <c r="Q436" s="82"/>
      <c r="S436" s="81" t="s">
        <v>1311</v>
      </c>
      <c r="T436" s="81" t="str">
        <f>VLOOKUP(A436,'PAI 2025 GPS rempl2)'!$A$3:$E$505,4,0)</f>
        <v>Actividad propia</v>
      </c>
      <c r="U436" s="82" t="s">
        <v>1555</v>
      </c>
      <c r="V436" s="31">
        <f>VLOOKUP(S436,'PAI 2025 GPS rempl2)'!$E$4:$P$504,12,0)</f>
        <v>10</v>
      </c>
      <c r="W436" s="148"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7" spans="1:23" x14ac:dyDescent="0.25">
      <c r="A437" s="81" t="s">
        <v>1313</v>
      </c>
      <c r="B437" s="81" t="str">
        <f>VLOOKUP(A437,'PAI 2025 GPS rempl2)'!$A$3:$E$505,4,0)</f>
        <v>Actividad propia</v>
      </c>
      <c r="C437" s="82" t="s">
        <v>1555</v>
      </c>
      <c r="D437" s="82" t="s">
        <v>1563</v>
      </c>
      <c r="E437" s="82" t="s">
        <v>715</v>
      </c>
      <c r="F437" s="82"/>
      <c r="G437" s="82" t="str">
        <f>VLOOKUP(A437,'PAI 2025 GPS rempl2)'!$E$4:$L$504,8,0)</f>
        <v>N/A</v>
      </c>
      <c r="H437" s="82" t="str">
        <f>VLOOKUP(A437,'PAI 2025 GPS rempl2)'!$A$4:$V$504,15,0)</f>
        <v>Actualizar y aprobar la cartilla Consufondo  (Cartilla Actualizada y aprobada de Consufondo)</v>
      </c>
      <c r="I437" s="82">
        <f>VLOOKUP(A437,'PAI 2025 GPS rempl2)'!$A$4:$V$504,17,0)</f>
        <v>1</v>
      </c>
      <c r="J437" s="82" t="str">
        <f>VLOOKUP(A437,'PAI 2025 GPS rempl2)'!$A$4:$V$504,18,0)</f>
        <v>Númerica</v>
      </c>
      <c r="K437" s="169">
        <f>VLOOKUP(A437,'PAI 2025 GPS rempl2)'!$A$4:$V$504,20,0)</f>
        <v>45748</v>
      </c>
      <c r="L437" s="169">
        <f>VLOOKUP(A437,'PAI 2025 GPS rempl2)'!$A$4:$V$504,21,0)</f>
        <v>45777</v>
      </c>
      <c r="M437" s="82" t="str">
        <f>VLOOKUP(A437,'PAI 2025 GPS rempl2)'!$A$4:$V$504,22,0)</f>
        <v>3003-GRUPO DE TRABAJO DE APOYO A LA RED NACIONAL DE PROTECCIÓN  AL CONSUMIDOR</v>
      </c>
      <c r="N437" s="82"/>
      <c r="O437" s="82"/>
      <c r="P437" s="82"/>
      <c r="Q437" s="82"/>
      <c r="S437" s="81" t="s">
        <v>1313</v>
      </c>
      <c r="T437" s="81" t="str">
        <f>VLOOKUP(A437,'PAI 2025 GPS rempl2)'!$A$3:$E$505,4,0)</f>
        <v>Actividad propia</v>
      </c>
      <c r="U437" s="82" t="s">
        <v>1555</v>
      </c>
      <c r="V437" s="31">
        <f>VLOOKUP(S437,'PAI 2025 GPS rempl2)'!$E$4:$P$504,12,0)</f>
        <v>10</v>
      </c>
      <c r="W437" s="148"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8" spans="1:23" x14ac:dyDescent="0.25">
      <c r="A438" s="81" t="s">
        <v>1315</v>
      </c>
      <c r="B438" s="81" t="str">
        <f>VLOOKUP(A438,'PAI 2025 GPS rempl2)'!$A$3:$E$505,4,0)</f>
        <v>Actividad propia</v>
      </c>
      <c r="C438" s="82" t="s">
        <v>1555</v>
      </c>
      <c r="D438" s="82" t="s">
        <v>1563</v>
      </c>
      <c r="E438" s="82" t="s">
        <v>715</v>
      </c>
      <c r="F438" s="82"/>
      <c r="G438" s="82" t="str">
        <f>VLOOKUP(A438,'PAI 2025 GPS rempl2)'!$E$4:$L$504,8,0)</f>
        <v>N/A</v>
      </c>
      <c r="H438" s="82" t="str">
        <f>VLOOKUP(A438,'PAI 2025 GPS rempl2)'!$A$4:$V$504,15,0)</f>
        <v>Realizar un informe de valoración del Programa consufondo 2025 y recomendaciones para próximas vigencias.(Informe final)</v>
      </c>
      <c r="I438" s="82">
        <f>VLOOKUP(A438,'PAI 2025 GPS rempl2)'!$A$4:$V$504,17,0)</f>
        <v>1</v>
      </c>
      <c r="J438" s="82" t="str">
        <f>VLOOKUP(A438,'PAI 2025 GPS rempl2)'!$A$4:$V$504,18,0)</f>
        <v>Númerica</v>
      </c>
      <c r="K438" s="169">
        <f>VLOOKUP(A438,'PAI 2025 GPS rempl2)'!$A$4:$V$504,20,0)</f>
        <v>45779</v>
      </c>
      <c r="L438" s="169">
        <f>VLOOKUP(A438,'PAI 2025 GPS rempl2)'!$A$4:$V$504,21,0)</f>
        <v>45835</v>
      </c>
      <c r="M438" s="82" t="str">
        <f>VLOOKUP(A438,'PAI 2025 GPS rempl2)'!$A$4:$V$504,22,0)</f>
        <v>3003-GRUPO DE TRABAJO DE APOYO A LA RED NACIONAL DE PROTECCIÓN  AL CONSUMIDOR</v>
      </c>
      <c r="N438" s="82"/>
      <c r="O438" s="82"/>
      <c r="P438" s="82"/>
      <c r="Q438" s="82"/>
      <c r="S438" s="81" t="s">
        <v>1315</v>
      </c>
      <c r="T438" s="81" t="str">
        <f>VLOOKUP(A438,'PAI 2025 GPS rempl2)'!$A$3:$E$505,4,0)</f>
        <v>Actividad propia</v>
      </c>
      <c r="U438" s="82" t="s">
        <v>1555</v>
      </c>
      <c r="V438" s="31">
        <f>VLOOKUP(S438,'PAI 2025 GPS rempl2)'!$E$4:$P$504,12,0)</f>
        <v>80</v>
      </c>
      <c r="W438" s="148"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9" spans="1:23" x14ac:dyDescent="0.25">
      <c r="A439" s="81" t="s">
        <v>1316</v>
      </c>
      <c r="B439" s="81" t="str">
        <f>VLOOKUP(A439,'PAI 2025 GPS rempl2)'!$A$3:$E$505,4,0)</f>
        <v>Actividad propia Eliminada</v>
      </c>
      <c r="C439" s="82" t="s">
        <v>1555</v>
      </c>
      <c r="D439" s="82" t="s">
        <v>1563</v>
      </c>
      <c r="E439" s="82" t="s">
        <v>715</v>
      </c>
      <c r="F439" s="82"/>
      <c r="G439" s="82" t="str">
        <f>VLOOKUP(A439,'PAI 2025 GPS rempl2)'!$E$4:$L$504,8,0)</f>
        <v>N/A</v>
      </c>
      <c r="H439" s="82" t="str">
        <f>VLOOKUP(A439,'PAI 2025 GPS rempl2)'!$A$4:$V$504,15,0)</f>
        <v>Solicitar la contratación a Secretaria General   (Memorando de Solicitud de contratación a Secretaria General)</v>
      </c>
      <c r="I439" s="82">
        <f>VLOOKUP(A439,'PAI 2025 GPS rempl2)'!$A$4:$V$504,17,0)</f>
        <v>1</v>
      </c>
      <c r="J439" s="82" t="str">
        <f>VLOOKUP(A439,'PAI 2025 GPS rempl2)'!$A$4:$V$504,18,0)</f>
        <v>Númerica</v>
      </c>
      <c r="K439" s="169">
        <f>VLOOKUP(A439,'PAI 2025 GPS rempl2)'!$A$4:$V$504,20,0)</f>
        <v>45779</v>
      </c>
      <c r="L439" s="169">
        <f>VLOOKUP(A439,'PAI 2025 GPS rempl2)'!$A$4:$V$504,21,0)</f>
        <v>45869</v>
      </c>
      <c r="M439" s="82" t="str">
        <f>VLOOKUP(A439,'PAI 2025 GPS rempl2)'!$A$4:$V$504,22,0)</f>
        <v>3003-GRUPO DE TRABAJO DE APOYO A LA RED NACIONAL DE PROTECCIÓN  AL CONSUMIDOR</v>
      </c>
      <c r="N439" s="82"/>
      <c r="O439" s="82"/>
      <c r="P439" s="82"/>
      <c r="Q439" s="82"/>
      <c r="S439" s="81" t="s">
        <v>1316</v>
      </c>
      <c r="T439" s="81" t="str">
        <f>VLOOKUP(A439,'PAI 2025 GPS rempl2)'!$A$3:$E$505,4,0)</f>
        <v>Actividad propia Eliminada</v>
      </c>
      <c r="U439" s="82" t="s">
        <v>1555</v>
      </c>
      <c r="V439" s="31">
        <f>VLOOKUP(S439,'PAI 2025 GPS rempl2)'!$E$4:$P$504,12,0)</f>
        <v>10</v>
      </c>
      <c r="W439" s="148"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0" spans="1:23" x14ac:dyDescent="0.25">
      <c r="A440" s="81" t="s">
        <v>1318</v>
      </c>
      <c r="B440" s="81" t="str">
        <f>VLOOKUP(A440,'PAI 2025 GPS rempl2)'!$A$3:$E$505,4,0)</f>
        <v>Actividad sin participación Eliminada</v>
      </c>
      <c r="C440" s="82" t="s">
        <v>1555</v>
      </c>
      <c r="D440" s="82" t="s">
        <v>1563</v>
      </c>
      <c r="E440" s="82" t="s">
        <v>715</v>
      </c>
      <c r="F440" s="82"/>
      <c r="G440" s="82" t="str">
        <f>VLOOKUP(A440,'PAI 2025 GPS rempl2)'!$E$4:$L$504,8,0)</f>
        <v>N/A</v>
      </c>
      <c r="H440" s="82"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2">
        <f>VLOOKUP(A440,'PAI 2025 GPS rempl2)'!$A$4:$V$504,17,0)</f>
        <v>1</v>
      </c>
      <c r="J440" s="82" t="str">
        <f>VLOOKUP(A440,'PAI 2025 GPS rempl2)'!$A$4:$V$504,18,0)</f>
        <v>Númerica</v>
      </c>
      <c r="K440" s="169">
        <f>VLOOKUP(A440,'PAI 2025 GPS rempl2)'!$A$4:$V$504,20,0)</f>
        <v>45870</v>
      </c>
      <c r="L440" s="169">
        <f>VLOOKUP(A440,'PAI 2025 GPS rempl2)'!$A$4:$V$504,21,0)</f>
        <v>45884</v>
      </c>
      <c r="M440" s="82" t="str">
        <f>VLOOKUP(A440,'PAI 2025 GPS rempl2)'!$A$4:$V$504,22,0)</f>
        <v>105-GRUPO DE TRABAJO DE CONTRATACIÓN</v>
      </c>
      <c r="N440" s="82"/>
      <c r="O440" s="82"/>
      <c r="P440" s="82"/>
      <c r="Q440" s="82"/>
      <c r="S440" s="81" t="s">
        <v>1318</v>
      </c>
      <c r="T440" s="81" t="str">
        <f>VLOOKUP(A440,'PAI 2025 GPS rempl2)'!$A$3:$E$505,4,0)</f>
        <v>Actividad sin participación Eliminada</v>
      </c>
      <c r="U440" s="82" t="s">
        <v>1555</v>
      </c>
      <c r="V440" s="31">
        <f>VLOOKUP(S440,'PAI 2025 GPS rempl2)'!$E$4:$P$504,12,0)</f>
        <v>0</v>
      </c>
      <c r="W440" s="31">
        <f>+V440</f>
        <v>0</v>
      </c>
    </row>
    <row r="441" spans="1:23" x14ac:dyDescent="0.25">
      <c r="A441" s="81" t="s">
        <v>1320</v>
      </c>
      <c r="B441" s="81" t="str">
        <f>VLOOKUP(A441,'PAI 2025 GPS rempl2)'!$A$3:$E$505,4,0)</f>
        <v>Actividad sin participación Eliminada</v>
      </c>
      <c r="C441" s="82" t="s">
        <v>1555</v>
      </c>
      <c r="D441" s="82" t="s">
        <v>1563</v>
      </c>
      <c r="E441" s="82" t="s">
        <v>715</v>
      </c>
      <c r="F441" s="82"/>
      <c r="G441" s="82" t="str">
        <f>VLOOKUP(A441,'PAI 2025 GPS rempl2)'!$E$4:$L$504,8,0)</f>
        <v>N/A</v>
      </c>
      <c r="H441" s="82" t="str">
        <f>VLOOKUP(A441,'PAI 2025 GPS rempl2)'!$A$4:$V$504,15,0)</f>
        <v>Publicar el proceso de contratación en el SECOP  (Correo electrónico del abogado a cargo informando la publicación del proceso en SECOP y/o captura de pantalla de la publicación en el secop)</v>
      </c>
      <c r="I441" s="82">
        <f>VLOOKUP(A441,'PAI 2025 GPS rempl2)'!$A$4:$V$504,17,0)</f>
        <v>1</v>
      </c>
      <c r="J441" s="82" t="str">
        <f>VLOOKUP(A441,'PAI 2025 GPS rempl2)'!$A$4:$V$504,18,0)</f>
        <v>Númerica</v>
      </c>
      <c r="K441" s="169">
        <f>VLOOKUP(A441,'PAI 2025 GPS rempl2)'!$A$4:$V$504,20,0)</f>
        <v>45888</v>
      </c>
      <c r="L441" s="169">
        <f>VLOOKUP(A441,'PAI 2025 GPS rempl2)'!$A$4:$V$504,21,0)</f>
        <v>45898</v>
      </c>
      <c r="M441" s="82" t="str">
        <f>VLOOKUP(A441,'PAI 2025 GPS rempl2)'!$A$4:$V$504,22,0)</f>
        <v>105-GRUPO DE TRABAJO DE CONTRATACIÓN</v>
      </c>
      <c r="N441" s="82"/>
      <c r="O441" s="82"/>
      <c r="P441" s="82"/>
      <c r="Q441" s="82"/>
      <c r="S441" s="81" t="s">
        <v>1320</v>
      </c>
      <c r="T441" s="81" t="str">
        <f>VLOOKUP(A441,'PAI 2025 GPS rempl2)'!$A$3:$E$505,4,0)</f>
        <v>Actividad sin participación Eliminada</v>
      </c>
      <c r="U441" s="82" t="s">
        <v>1555</v>
      </c>
      <c r="V441" s="31">
        <f>VLOOKUP(S441,'PAI 2025 GPS rempl2)'!$E$4:$P$504,12,0)</f>
        <v>0</v>
      </c>
      <c r="W441" s="31">
        <f>+V441</f>
        <v>0</v>
      </c>
    </row>
    <row r="442" spans="1:23" x14ac:dyDescent="0.25">
      <c r="A442" s="81" t="s">
        <v>1322</v>
      </c>
      <c r="B442" s="81" t="str">
        <f>VLOOKUP(A442,'PAI 2025 GPS rempl2)'!$A$3:$E$505,4,0)</f>
        <v>Actividad sin participación Eliminada</v>
      </c>
      <c r="C442" s="82" t="s">
        <v>1555</v>
      </c>
      <c r="D442" s="82" t="s">
        <v>1563</v>
      </c>
      <c r="E442" s="82" t="s">
        <v>715</v>
      </c>
      <c r="F442" s="82"/>
      <c r="G442" s="82" t="str">
        <f>VLOOKUP(A442,'PAI 2025 GPS rempl2)'!$E$4:$L$504,8,0)</f>
        <v>N/A</v>
      </c>
      <c r="H442" s="82"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2">
        <f>VLOOKUP(A442,'PAI 2025 GPS rempl2)'!$A$4:$V$504,17,0)</f>
        <v>10</v>
      </c>
      <c r="J442" s="82" t="str">
        <f>VLOOKUP(A442,'PAI 2025 GPS rempl2)'!$A$4:$V$504,18,0)</f>
        <v>Númerica</v>
      </c>
      <c r="K442" s="169">
        <f>VLOOKUP(A442,'PAI 2025 GPS rempl2)'!$A$4:$V$504,20,0)</f>
        <v>45898</v>
      </c>
      <c r="L442" s="169">
        <f>VLOOKUP(A442,'PAI 2025 GPS rempl2)'!$A$4:$V$504,21,0)</f>
        <v>45930</v>
      </c>
      <c r="M442" s="82" t="str">
        <f>VLOOKUP(A442,'PAI 2025 GPS rempl2)'!$A$4:$V$504,22,0)</f>
        <v>105-GRUPO DE TRABAJO DE CONTRATACIÓN</v>
      </c>
      <c r="N442" s="82"/>
      <c r="O442" s="82"/>
      <c r="P442" s="82"/>
      <c r="Q442" s="82"/>
      <c r="S442" s="81" t="s">
        <v>1322</v>
      </c>
      <c r="T442" s="81" t="str">
        <f>VLOOKUP(A442,'PAI 2025 GPS rempl2)'!$A$3:$E$505,4,0)</f>
        <v>Actividad sin participación Eliminada</v>
      </c>
      <c r="U442" s="82" t="s">
        <v>1555</v>
      </c>
      <c r="V442" s="31">
        <f>VLOOKUP(S442,'PAI 2025 GPS rempl2)'!$E$4:$P$504,12,0)</f>
        <v>0</v>
      </c>
      <c r="W442" s="31">
        <f>+V442</f>
        <v>0</v>
      </c>
    </row>
    <row r="443" spans="1:23" x14ac:dyDescent="0.25">
      <c r="A443" s="81" t="s">
        <v>1323</v>
      </c>
      <c r="B443" s="81" t="str">
        <f>VLOOKUP(A443,'PAI 2025 GPS rempl2)'!$A$3:$E$505,4,0)</f>
        <v>Actividad propia Eliminada</v>
      </c>
      <c r="C443" s="82" t="s">
        <v>1555</v>
      </c>
      <c r="D443" s="82" t="s">
        <v>1563</v>
      </c>
      <c r="E443" s="82" t="s">
        <v>715</v>
      </c>
      <c r="F443" s="82"/>
      <c r="G443" s="82" t="str">
        <f>VLOOKUP(A443,'PAI 2025 GPS rempl2)'!$E$4:$L$504,8,0)</f>
        <v>N/A</v>
      </c>
      <c r="H443" s="82" t="str">
        <f>VLOOKUP(A443,'PAI 2025 GPS rempl2)'!$A$4:$V$504,15,0)</f>
        <v>Realizar seguimiento a la ejecución de la iniciativas seleccionadas (Informe de actividades Programa Consufondo que de cuenta de las ligas fortalecidas)</v>
      </c>
      <c r="I443" s="82">
        <f>VLOOKUP(A443,'PAI 2025 GPS rempl2)'!$A$4:$V$504,17,0)</f>
        <v>4</v>
      </c>
      <c r="J443" s="82" t="str">
        <f>VLOOKUP(A443,'PAI 2025 GPS rempl2)'!$A$4:$V$504,18,0)</f>
        <v>Númerica</v>
      </c>
      <c r="K443" s="169">
        <f>VLOOKUP(A443,'PAI 2025 GPS rempl2)'!$A$4:$V$504,20,0)</f>
        <v>45930</v>
      </c>
      <c r="L443" s="169">
        <f>VLOOKUP(A443,'PAI 2025 GPS rempl2)'!$A$4:$V$504,21,0)</f>
        <v>46006</v>
      </c>
      <c r="M443" s="82" t="str">
        <f>VLOOKUP(A443,'PAI 2025 GPS rempl2)'!$A$4:$V$504,22,0)</f>
        <v>3003-GRUPO DE TRABAJO DE APOYO A LA RED NACIONAL DE PROTECCIÓN  AL CONSUMIDOR</v>
      </c>
      <c r="N443" s="82"/>
      <c r="O443" s="82"/>
      <c r="P443" s="82"/>
      <c r="Q443" s="82"/>
      <c r="S443" s="81" t="s">
        <v>1323</v>
      </c>
      <c r="T443" s="81" t="str">
        <f>VLOOKUP(A443,'PAI 2025 GPS rempl2)'!$A$3:$E$505,4,0)</f>
        <v>Actividad propia Eliminada</v>
      </c>
      <c r="U443" s="82" t="s">
        <v>1555</v>
      </c>
      <c r="V443" s="31">
        <f>VLOOKUP(S443,'PAI 2025 GPS rempl2)'!$E$4:$P$504,12,0)</f>
        <v>50</v>
      </c>
      <c r="W443" s="148"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4" spans="1:23" x14ac:dyDescent="0.25">
      <c r="A444" s="81" t="s">
        <v>1325</v>
      </c>
      <c r="B444" s="81" t="str">
        <f>VLOOKUP(A444,'PAI 2025 GPS rempl2)'!$A$3:$E$505,4,0)</f>
        <v>Producto</v>
      </c>
      <c r="C444" s="82" t="s">
        <v>1555</v>
      </c>
      <c r="D444" s="82" t="s">
        <v>1559</v>
      </c>
      <c r="E444" s="82" t="s">
        <v>632</v>
      </c>
      <c r="F444" s="82" t="s">
        <v>10</v>
      </c>
      <c r="G444" s="82" t="str">
        <f>VLOOKUP(A444,'PAI 2025 GPS rempl2)'!$E$4:$L$504,8,0)</f>
        <v>N/A</v>
      </c>
      <c r="H444" s="82" t="str">
        <f>VLOOKUP(A444,'PAI 2025 GPS rempl2)'!$A$4:$V$504,15,0)</f>
        <v>Plan de difusión para que el consumidor conozca sus derechos "ABC  de atención a los usuarios SIC / Supersolidaria, ejecutado Imágenes (fotografía o captura de pantalla) de la difusión realizada</v>
      </c>
      <c r="I444" s="82">
        <f>VLOOKUP(A444,'PAI 2025 GPS rempl2)'!$A$4:$V$504,17,0)</f>
        <v>1</v>
      </c>
      <c r="J444" s="82" t="str">
        <f>VLOOKUP(A444,'PAI 2025 GPS rempl2)'!$A$4:$V$504,18,0)</f>
        <v>Númerica</v>
      </c>
      <c r="K444" s="169">
        <f>VLOOKUP(A444,'PAI 2025 GPS rempl2)'!$A$4:$V$504,20,0)</f>
        <v>45672</v>
      </c>
      <c r="L444" s="169">
        <f>VLOOKUP(A444,'PAI 2025 GPS rempl2)'!$A$4:$V$504,21,0)</f>
        <v>46021</v>
      </c>
      <c r="M444" s="82" t="str">
        <f>VLOOKUP(A444,'PAI 2025 GPS rempl2)'!$A$4:$V$504,22,0)</f>
        <v>3000-DESPACHO DEL SUPERINTENDENTE DELEGADO PARA LA PROTECCIÓN DEL CONSUMIDOR;
73-GRUPO DE TRABAJO DE COMUNICACION</v>
      </c>
      <c r="N444" s="82" t="s">
        <v>1431</v>
      </c>
      <c r="O444" s="82" t="s">
        <v>1432</v>
      </c>
      <c r="P444" s="82" t="s">
        <v>1603</v>
      </c>
      <c r="Q444" s="82" t="s">
        <v>1527</v>
      </c>
      <c r="S444" s="81" t="s">
        <v>1325</v>
      </c>
      <c r="T444" s="81" t="str">
        <f>VLOOKUP(A444,'PAI 2025 GPS rempl2)'!$A$3:$E$505,4,0)</f>
        <v>Producto</v>
      </c>
      <c r="U444" s="82" t="s">
        <v>1555</v>
      </c>
      <c r="V444" s="31">
        <f>VLOOKUP(S444,'PAI 2025 GPS rempl2)'!$E$4:$P$504,12,0)</f>
        <v>20</v>
      </c>
      <c r="W444" s="146">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81" t="s">
        <v>1328</v>
      </c>
      <c r="B445" s="81" t="str">
        <f>VLOOKUP(A445,'PAI 2025 GPS rempl2)'!$A$3:$E$505,4,0)</f>
        <v>Actividad propia</v>
      </c>
      <c r="C445" s="82" t="s">
        <v>1555</v>
      </c>
      <c r="D445" s="82" t="s">
        <v>1559</v>
      </c>
      <c r="E445" s="82" t="s">
        <v>632</v>
      </c>
      <c r="F445" s="82"/>
      <c r="G445" s="82" t="str">
        <f>VLOOKUP(A445,'PAI 2025 GPS rempl2)'!$E$4:$L$504,8,0)</f>
        <v>N/A</v>
      </c>
      <c r="H445" s="82" t="str">
        <f>VLOOKUP(A445,'PAI 2025 GPS rempl2)'!$A$4:$V$504,15,0)</f>
        <v>Aprobar el documento final que se va a difundir a los consumidores (Documento final aprobado)</v>
      </c>
      <c r="I445" s="82">
        <f>VLOOKUP(A445,'PAI 2025 GPS rempl2)'!$A$4:$V$504,17,0)</f>
        <v>1</v>
      </c>
      <c r="J445" s="82" t="str">
        <f>VLOOKUP(A445,'PAI 2025 GPS rempl2)'!$A$4:$V$504,18,0)</f>
        <v>Númerica</v>
      </c>
      <c r="K445" s="169">
        <f>VLOOKUP(A445,'PAI 2025 GPS rempl2)'!$A$4:$V$504,20,0)</f>
        <v>45672</v>
      </c>
      <c r="L445" s="169">
        <f>VLOOKUP(A445,'PAI 2025 GPS rempl2)'!$A$4:$V$504,21,0)</f>
        <v>45839</v>
      </c>
      <c r="M445" s="82" t="str">
        <f>VLOOKUP(A445,'PAI 2025 GPS rempl2)'!$A$4:$V$504,22,0)</f>
        <v>3000-DESPACHO DEL SUPERINTENDENTE DELEGADO PARA LA PROTECCIÓN DEL CONSUMIDOR</v>
      </c>
      <c r="N445" s="82"/>
      <c r="O445" s="82"/>
      <c r="P445" s="82"/>
      <c r="Q445" s="82"/>
      <c r="S445" s="81" t="s">
        <v>1328</v>
      </c>
      <c r="T445" s="81" t="str">
        <f>VLOOKUP(A445,'PAI 2025 GPS rempl2)'!$A$3:$E$505,4,0)</f>
        <v>Actividad propia</v>
      </c>
      <c r="U445" s="82" t="s">
        <v>1555</v>
      </c>
      <c r="V445" s="31">
        <f>VLOOKUP(S445,'PAI 2025 GPS rempl2)'!$E$4:$P$504,12,0)</f>
        <v>100</v>
      </c>
      <c r="W445" s="148"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6" spans="1:23" x14ac:dyDescent="0.25">
      <c r="A446" s="81" t="s">
        <v>1330</v>
      </c>
      <c r="B446" s="81" t="str">
        <f>VLOOKUP(A446,'PAI 2025 GPS rempl2)'!$A$3:$E$505,4,0)</f>
        <v>Actividad sin participación</v>
      </c>
      <c r="C446" s="82" t="s">
        <v>1555</v>
      </c>
      <c r="D446" s="82" t="s">
        <v>1559</v>
      </c>
      <c r="E446" s="82" t="s">
        <v>632</v>
      </c>
      <c r="F446" s="82"/>
      <c r="G446" s="82" t="str">
        <f>VLOOKUP(A446,'PAI 2025 GPS rempl2)'!$E$4:$L$504,8,0)</f>
        <v>N/A</v>
      </c>
      <c r="H446" s="82" t="str">
        <f>VLOOKUP(A446,'PAI 2025 GPS rempl2)'!$A$4:$V$504,15,0)</f>
        <v>Publicar el documento final en la pagina web de la entidad (Captura de pantalla con la publicación del documento).</v>
      </c>
      <c r="I446" s="82">
        <f>VLOOKUP(A446,'PAI 2025 GPS rempl2)'!$A$4:$V$504,17,0)</f>
        <v>1</v>
      </c>
      <c r="J446" s="82" t="str">
        <f>VLOOKUP(A446,'PAI 2025 GPS rempl2)'!$A$4:$V$504,18,0)</f>
        <v>Númerica</v>
      </c>
      <c r="K446" s="169">
        <f>VLOOKUP(A446,'PAI 2025 GPS rempl2)'!$A$4:$V$504,20,0)</f>
        <v>45840</v>
      </c>
      <c r="L446" s="169">
        <f>VLOOKUP(A446,'PAI 2025 GPS rempl2)'!$A$4:$V$504,21,0)</f>
        <v>45869</v>
      </c>
      <c r="M446" s="82" t="str">
        <f>VLOOKUP(A446,'PAI 2025 GPS rempl2)'!$A$4:$V$504,22,0)</f>
        <v>73-GRUPO DE TRABAJO DE COMUNICACION</v>
      </c>
      <c r="N446" s="82"/>
      <c r="O446" s="82"/>
      <c r="P446" s="82"/>
      <c r="Q446" s="82"/>
      <c r="S446" s="81" t="s">
        <v>1330</v>
      </c>
      <c r="T446" s="81" t="str">
        <f>VLOOKUP(A446,'PAI 2025 GPS rempl2)'!$A$3:$E$505,4,0)</f>
        <v>Actividad sin participación</v>
      </c>
      <c r="U446" s="82" t="s">
        <v>1555</v>
      </c>
      <c r="V446" s="31">
        <f>VLOOKUP(S446,'PAI 2025 GPS rempl2)'!$E$4:$P$504,12,0)</f>
        <v>0</v>
      </c>
      <c r="W446" s="31">
        <f>+V446</f>
        <v>0</v>
      </c>
    </row>
    <row r="447" spans="1:23" x14ac:dyDescent="0.25">
      <c r="A447" s="81" t="s">
        <v>1332</v>
      </c>
      <c r="B447" s="81" t="str">
        <f>VLOOKUP(A447,'PAI 2025 GPS rempl2)'!$A$3:$E$505,4,0)</f>
        <v>Actividad sin participación</v>
      </c>
      <c r="C447" s="82" t="s">
        <v>1555</v>
      </c>
      <c r="D447" s="82" t="s">
        <v>1559</v>
      </c>
      <c r="E447" s="82" t="s">
        <v>632</v>
      </c>
      <c r="F447" s="82"/>
      <c r="G447" s="82" t="str">
        <f>VLOOKUP(A447,'PAI 2025 GPS rempl2)'!$E$4:$L$504,8,0)</f>
        <v>N/A</v>
      </c>
      <c r="H447" s="82" t="str">
        <f>VLOOKUP(A447,'PAI 2025 GPS rempl2)'!$A$4:$V$504,15,0)</f>
        <v>Realizar la difusión del ABC de atención a los usuarios SIC / Super Solidaria. - Imágenes (fotografía o captura de pantalla) de la difusión realizada</v>
      </c>
      <c r="I447" s="82">
        <f>VLOOKUP(A447,'PAI 2025 GPS rempl2)'!$A$4:$V$504,17,0)</f>
        <v>1</v>
      </c>
      <c r="J447" s="82" t="str">
        <f>VLOOKUP(A447,'PAI 2025 GPS rempl2)'!$A$4:$V$504,18,0)</f>
        <v>Númerica</v>
      </c>
      <c r="K447" s="169">
        <f>VLOOKUP(A447,'PAI 2025 GPS rempl2)'!$A$4:$V$504,20,0)</f>
        <v>45870</v>
      </c>
      <c r="L447" s="169">
        <f>VLOOKUP(A447,'PAI 2025 GPS rempl2)'!$A$4:$V$504,21,0)</f>
        <v>46021</v>
      </c>
      <c r="M447" s="82" t="str">
        <f>VLOOKUP(A447,'PAI 2025 GPS rempl2)'!$A$4:$V$504,22,0)</f>
        <v>73-GRUPO DE TRABAJO DE COMUNICACION</v>
      </c>
      <c r="N447" s="82"/>
      <c r="O447" s="82"/>
      <c r="P447" s="82"/>
      <c r="Q447" s="82"/>
      <c r="S447" s="81" t="s">
        <v>1332</v>
      </c>
      <c r="T447" s="81" t="str">
        <f>VLOOKUP(A447,'PAI 2025 GPS rempl2)'!$A$3:$E$505,4,0)</f>
        <v>Actividad sin participación</v>
      </c>
      <c r="U447" s="82" t="s">
        <v>1555</v>
      </c>
      <c r="V447" s="31">
        <f>VLOOKUP(S447,'PAI 2025 GPS rempl2)'!$E$4:$P$504,12,0)</f>
        <v>0</v>
      </c>
      <c r="W447" s="31">
        <f>+V447</f>
        <v>0</v>
      </c>
    </row>
    <row r="448" spans="1:23" x14ac:dyDescent="0.25">
      <c r="A448" s="81" t="s">
        <v>1333</v>
      </c>
      <c r="B448" s="81" t="str">
        <f>VLOOKUP(A448,'PAI 2025 GPS rempl2)'!$A$3:$E$505,4,0)</f>
        <v>Producto</v>
      </c>
      <c r="C448" s="82" t="s">
        <v>1555</v>
      </c>
      <c r="D448" s="82" t="s">
        <v>1559</v>
      </c>
      <c r="E448" s="82" t="s">
        <v>632</v>
      </c>
      <c r="F448" s="82" t="s">
        <v>10</v>
      </c>
      <c r="G448" s="82" t="str">
        <f>VLOOKUP(A448,'PAI 2025 GPS rempl2)'!$E$4:$L$504,8,0)</f>
        <v>N/A</v>
      </c>
      <c r="H448" s="82"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2">
        <f>VLOOKUP(A448,'PAI 2025 GPS rempl2)'!$A$4:$V$504,17,0)</f>
        <v>2</v>
      </c>
      <c r="J448" s="82" t="str">
        <f>VLOOKUP(A448,'PAI 2025 GPS rempl2)'!$A$4:$V$504,18,0)</f>
        <v>Númerica</v>
      </c>
      <c r="K448" s="169">
        <f>VLOOKUP(A448,'PAI 2025 GPS rempl2)'!$A$4:$V$504,20,0)</f>
        <v>45672</v>
      </c>
      <c r="L448" s="169">
        <f>VLOOKUP(A448,'PAI 2025 GPS rempl2)'!$A$4:$V$504,21,0)</f>
        <v>46006</v>
      </c>
      <c r="M448" s="82" t="str">
        <f>VLOOKUP(A448,'PAI 2025 GPS rempl2)'!$A$4:$V$504,22,0)</f>
        <v>3000-DESPACHO DEL SUPERINTENDENTE DELEGADO PARA LA PROTECCIÓN DEL CONSUMIDOR;
71-GRUPO DE TRABAJO DE FORMACION;
73-GRUPO DE TRABAJO DE COMUNICACION</v>
      </c>
      <c r="N448" s="82" t="s">
        <v>1431</v>
      </c>
      <c r="O448" s="82" t="s">
        <v>1432</v>
      </c>
      <c r="P448" s="82" t="s">
        <v>1603</v>
      </c>
      <c r="Q448" s="82" t="s">
        <v>1527</v>
      </c>
      <c r="S448" s="81" t="s">
        <v>1333</v>
      </c>
      <c r="T448" s="81" t="str">
        <f>VLOOKUP(A448,'PAI 2025 GPS rempl2)'!$A$3:$E$505,4,0)</f>
        <v>Producto</v>
      </c>
      <c r="U448" s="82" t="s">
        <v>1555</v>
      </c>
      <c r="V448" s="31">
        <f>VLOOKUP(S448,'PAI 2025 GPS rempl2)'!$E$4:$P$504,12,0)</f>
        <v>20</v>
      </c>
      <c r="W448" s="146">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81" t="s">
        <v>1336</v>
      </c>
      <c r="B449" s="81" t="str">
        <f>VLOOKUP(A449,'PAI 2025 GPS rempl2)'!$A$3:$E$505,4,0)</f>
        <v>Actividad propia</v>
      </c>
      <c r="C449" s="82" t="s">
        <v>1555</v>
      </c>
      <c r="D449" s="82" t="s">
        <v>1559</v>
      </c>
      <c r="E449" s="82" t="s">
        <v>632</v>
      </c>
      <c r="F449" s="82"/>
      <c r="G449" s="82" t="str">
        <f>VLOOKUP(A449,'PAI 2025 GPS rempl2)'!$E$4:$L$504,8,0)</f>
        <v>N/A</v>
      </c>
      <c r="H449" s="82" t="str">
        <f>VLOOKUP(A449,'PAI 2025 GPS rempl2)'!$A$4:$V$504,15,0)</f>
        <v>Enviar a OSCAE las plantillas diligenciadas con el contenido para cursos virtuales (Responsable Delegatura) (Correo electrónico con  las plantillas diligenciadas)</v>
      </c>
      <c r="I449" s="82">
        <f>VLOOKUP(A449,'PAI 2025 GPS rempl2)'!$A$4:$V$504,17,0)</f>
        <v>2</v>
      </c>
      <c r="J449" s="82" t="str">
        <f>VLOOKUP(A449,'PAI 2025 GPS rempl2)'!$A$4:$V$504,18,0)</f>
        <v>Númerica</v>
      </c>
      <c r="K449" s="169">
        <f>VLOOKUP(A449,'PAI 2025 GPS rempl2)'!$A$4:$V$504,20,0)</f>
        <v>45672</v>
      </c>
      <c r="L449" s="169">
        <f>VLOOKUP(A449,'PAI 2025 GPS rempl2)'!$A$4:$V$504,21,0)</f>
        <v>45744</v>
      </c>
      <c r="M449" s="82" t="str">
        <f>VLOOKUP(A449,'PAI 2025 GPS rempl2)'!$A$4:$V$504,22,0)</f>
        <v>3000-DESPACHO DEL SUPERINTENDENTE DELEGADO PARA LA PROTECCIÓN DEL CONSUMIDOR</v>
      </c>
      <c r="N449" s="82"/>
      <c r="O449" s="82"/>
      <c r="P449" s="82"/>
      <c r="Q449" s="82"/>
      <c r="S449" s="81" t="s">
        <v>1336</v>
      </c>
      <c r="T449" s="81" t="str">
        <f>VLOOKUP(A449,'PAI 2025 GPS rempl2)'!$A$3:$E$505,4,0)</f>
        <v>Actividad propia</v>
      </c>
      <c r="U449" s="82" t="s">
        <v>1555</v>
      </c>
      <c r="V449" s="31">
        <f>VLOOKUP(S449,'PAI 2025 GPS rempl2)'!$E$4:$P$504,12,0)</f>
        <v>30</v>
      </c>
      <c r="W449" s="148"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0" spans="1:23" x14ac:dyDescent="0.25">
      <c r="A450" s="81" t="s">
        <v>1338</v>
      </c>
      <c r="B450" s="81" t="str">
        <f>VLOOKUP(A450,'PAI 2025 GPS rempl2)'!$A$3:$E$505,4,0)</f>
        <v>Actividad sin participación</v>
      </c>
      <c r="C450" s="82" t="s">
        <v>1555</v>
      </c>
      <c r="D450" s="82" t="s">
        <v>1559</v>
      </c>
      <c r="E450" s="82" t="s">
        <v>632</v>
      </c>
      <c r="F450" s="82"/>
      <c r="G450" s="82" t="str">
        <f>VLOOKUP(A450,'PAI 2025 GPS rempl2)'!$E$4:$L$504,8,0)</f>
        <v>N/A</v>
      </c>
      <c r="H450" s="82" t="str">
        <f>VLOOKUP(A450,'PAI 2025 GPS rempl2)'!$A$4:$V$504,15,0)</f>
        <v>Diseñar y presentar propuesta pedagógica de los contenidos presentados por la delegatura para cada uno de los cursos (Responsable OSCAE) (Documento con la propuesta)</v>
      </c>
      <c r="I450" s="82">
        <f>VLOOKUP(A450,'PAI 2025 GPS rempl2)'!$A$4:$V$504,17,0)</f>
        <v>2</v>
      </c>
      <c r="J450" s="82" t="str">
        <f>VLOOKUP(A450,'PAI 2025 GPS rempl2)'!$A$4:$V$504,18,0)</f>
        <v>Númerica</v>
      </c>
      <c r="K450" s="169">
        <f>VLOOKUP(A450,'PAI 2025 GPS rempl2)'!$A$4:$V$504,20,0)</f>
        <v>45719</v>
      </c>
      <c r="L450" s="169">
        <f>VLOOKUP(A450,'PAI 2025 GPS rempl2)'!$A$4:$V$504,21,0)</f>
        <v>45807</v>
      </c>
      <c r="M450" s="82" t="str">
        <f>VLOOKUP(A450,'PAI 2025 GPS rempl2)'!$A$4:$V$504,22,0)</f>
        <v>71-GRUPO DE TRABAJO DE FORMACION</v>
      </c>
      <c r="N450" s="82"/>
      <c r="O450" s="82"/>
      <c r="P450" s="82"/>
      <c r="Q450" s="82"/>
      <c r="S450" s="81" t="s">
        <v>1338</v>
      </c>
      <c r="T450" s="81" t="str">
        <f>VLOOKUP(A450,'PAI 2025 GPS rempl2)'!$A$3:$E$505,4,0)</f>
        <v>Actividad sin participación</v>
      </c>
      <c r="U450" s="82" t="s">
        <v>1555</v>
      </c>
      <c r="V450" s="31">
        <f>VLOOKUP(S450,'PAI 2025 GPS rempl2)'!$E$4:$P$504,12,0)</f>
        <v>0</v>
      </c>
      <c r="W450" s="31">
        <f>+V450</f>
        <v>0</v>
      </c>
    </row>
    <row r="451" spans="1:23" x14ac:dyDescent="0.25">
      <c r="A451" s="81" t="s">
        <v>1340</v>
      </c>
      <c r="B451" s="81" t="str">
        <f>VLOOKUP(A451,'PAI 2025 GPS rempl2)'!$A$3:$E$505,4,0)</f>
        <v>Actividad propia</v>
      </c>
      <c r="C451" s="82" t="s">
        <v>1555</v>
      </c>
      <c r="D451" s="82" t="s">
        <v>1559</v>
      </c>
      <c r="E451" s="82" t="s">
        <v>632</v>
      </c>
      <c r="F451" s="82"/>
      <c r="G451" s="82" t="str">
        <f>VLOOKUP(A451,'PAI 2025 GPS rempl2)'!$E$4:$L$504,8,0)</f>
        <v>N/A</v>
      </c>
      <c r="H451" s="82" t="str">
        <f>VLOOKUP(A451,'PAI 2025 GPS rempl2)'!$A$4:$V$504,15,0)</f>
        <v>Revisar y aprobar los contenidos propuestos por el equipo pedagógico de OSCAE (Responsable Delegatura) (Correo de aprobación de los contenidos propuestos por OSCAE)</v>
      </c>
      <c r="I451" s="82">
        <f>VLOOKUP(A451,'PAI 2025 GPS rempl2)'!$A$4:$V$504,17,0)</f>
        <v>2</v>
      </c>
      <c r="J451" s="82" t="str">
        <f>VLOOKUP(A451,'PAI 2025 GPS rempl2)'!$A$4:$V$504,18,0)</f>
        <v>Númerica</v>
      </c>
      <c r="K451" s="169">
        <f>VLOOKUP(A451,'PAI 2025 GPS rempl2)'!$A$4:$V$504,20,0)</f>
        <v>45748</v>
      </c>
      <c r="L451" s="169">
        <f>VLOOKUP(A451,'PAI 2025 GPS rempl2)'!$A$4:$V$504,21,0)</f>
        <v>45828</v>
      </c>
      <c r="M451" s="82" t="str">
        <f>VLOOKUP(A451,'PAI 2025 GPS rempl2)'!$A$4:$V$504,22,0)</f>
        <v>3000-DESPACHO DEL SUPERINTENDENTE DELEGADO PARA LA PROTECCIÓN DEL CONSUMIDOR</v>
      </c>
      <c r="N451" s="82"/>
      <c r="O451" s="82"/>
      <c r="P451" s="82"/>
      <c r="Q451" s="82"/>
      <c r="S451" s="81" t="s">
        <v>1340</v>
      </c>
      <c r="T451" s="81" t="str">
        <f>VLOOKUP(A451,'PAI 2025 GPS rempl2)'!$A$3:$E$505,4,0)</f>
        <v>Actividad propia</v>
      </c>
      <c r="U451" s="82" t="s">
        <v>1555</v>
      </c>
      <c r="V451" s="31">
        <f>VLOOKUP(S451,'PAI 2025 GPS rempl2)'!$E$4:$P$504,12,0)</f>
        <v>30</v>
      </c>
      <c r="W451" s="148"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2" spans="1:23" x14ac:dyDescent="0.25">
      <c r="A452" s="81" t="s">
        <v>1342</v>
      </c>
      <c r="B452" s="81" t="str">
        <f>VLOOKUP(A452,'PAI 2025 GPS rempl2)'!$A$3:$E$505,4,0)</f>
        <v>Actividad sin participación</v>
      </c>
      <c r="C452" s="82" t="s">
        <v>1555</v>
      </c>
      <c r="D452" s="82" t="s">
        <v>1559</v>
      </c>
      <c r="E452" s="82" t="s">
        <v>632</v>
      </c>
      <c r="F452" s="82"/>
      <c r="G452" s="82" t="str">
        <f>VLOOKUP(A452,'PAI 2025 GPS rempl2)'!$E$4:$L$504,8,0)</f>
        <v>N/A</v>
      </c>
      <c r="H452" s="82" t="str">
        <f>VLOOKUP(A452,'PAI 2025 GPS rempl2)'!$A$4:$V$504,15,0)</f>
        <v>Virtualizar los contenidos (Responsable OSCAE) (Captura de pantalla con los cursos virtualizados)</v>
      </c>
      <c r="I452" s="82">
        <f>VLOOKUP(A452,'PAI 2025 GPS rempl2)'!$A$4:$V$504,17,0)</f>
        <v>2</v>
      </c>
      <c r="J452" s="82" t="str">
        <f>VLOOKUP(A452,'PAI 2025 GPS rempl2)'!$A$4:$V$504,18,0)</f>
        <v>Númerica</v>
      </c>
      <c r="K452" s="169">
        <f>VLOOKUP(A452,'PAI 2025 GPS rempl2)'!$A$4:$V$504,20,0)</f>
        <v>45811</v>
      </c>
      <c r="L452" s="169">
        <f>VLOOKUP(A452,'PAI 2025 GPS rempl2)'!$A$4:$V$504,21,0)</f>
        <v>45947</v>
      </c>
      <c r="M452" s="82" t="str">
        <f>VLOOKUP(A452,'PAI 2025 GPS rempl2)'!$A$4:$V$504,22,0)</f>
        <v>71-GRUPO DE TRABAJO DE FORMACION</v>
      </c>
      <c r="N452" s="82"/>
      <c r="O452" s="82"/>
      <c r="P452" s="82"/>
      <c r="Q452" s="82"/>
      <c r="S452" s="81" t="s">
        <v>1342</v>
      </c>
      <c r="T452" s="81" t="str">
        <f>VLOOKUP(A452,'PAI 2025 GPS rempl2)'!$A$3:$E$505,4,0)</f>
        <v>Actividad sin participación</v>
      </c>
      <c r="U452" s="82" t="s">
        <v>1555</v>
      </c>
      <c r="V452" s="31">
        <f>VLOOKUP(S452,'PAI 2025 GPS rempl2)'!$E$4:$P$504,12,0)</f>
        <v>0</v>
      </c>
      <c r="W452" s="31">
        <f>+V452</f>
        <v>0</v>
      </c>
    </row>
    <row r="453" spans="1:23" x14ac:dyDescent="0.25">
      <c r="A453" s="81" t="s">
        <v>1344</v>
      </c>
      <c r="B453" s="81" t="str">
        <f>VLOOKUP(A453,'PAI 2025 GPS rempl2)'!$A$3:$E$505,4,0)</f>
        <v>Actividad propia</v>
      </c>
      <c r="C453" s="82" t="s">
        <v>1555</v>
      </c>
      <c r="D453" s="82" t="s">
        <v>1559</v>
      </c>
      <c r="E453" s="82" t="s">
        <v>632</v>
      </c>
      <c r="F453" s="82"/>
      <c r="G453" s="82" t="str">
        <f>VLOOKUP(A453,'PAI 2025 GPS rempl2)'!$E$4:$L$504,8,0)</f>
        <v>N/A</v>
      </c>
      <c r="H453" s="82" t="str">
        <f>VLOOKUP(A453,'PAI 2025 GPS rempl2)'!$A$4:$V$504,15,0)</f>
        <v>Recibir y aprobar el curso virtualizado (Responsable Delegatura) (Correo electrónico con la aprobación de los cursos)</v>
      </c>
      <c r="I453" s="82">
        <f>VLOOKUP(A453,'PAI 2025 GPS rempl2)'!$A$4:$V$504,17,0)</f>
        <v>2</v>
      </c>
      <c r="J453" s="82" t="str">
        <f>VLOOKUP(A453,'PAI 2025 GPS rempl2)'!$A$4:$V$504,18,0)</f>
        <v>Númerica</v>
      </c>
      <c r="K453" s="169">
        <f>VLOOKUP(A453,'PAI 2025 GPS rempl2)'!$A$4:$V$504,20,0)</f>
        <v>45915</v>
      </c>
      <c r="L453" s="169">
        <f>VLOOKUP(A453,'PAI 2025 GPS rempl2)'!$A$4:$V$504,21,0)</f>
        <v>45968</v>
      </c>
      <c r="M453" s="82" t="str">
        <f>VLOOKUP(A453,'PAI 2025 GPS rempl2)'!$A$4:$V$504,22,0)</f>
        <v>3000-DESPACHO DEL SUPERINTENDENTE DELEGADO PARA LA PROTECCIÓN DEL CONSUMIDOR</v>
      </c>
      <c r="N453" s="82"/>
      <c r="O453" s="82"/>
      <c r="P453" s="82"/>
      <c r="Q453" s="82"/>
      <c r="S453" s="81" t="s">
        <v>1344</v>
      </c>
      <c r="T453" s="81" t="str">
        <f>VLOOKUP(A453,'PAI 2025 GPS rempl2)'!$A$3:$E$505,4,0)</f>
        <v>Actividad propia</v>
      </c>
      <c r="U453" s="82" t="s">
        <v>1555</v>
      </c>
      <c r="V453" s="31">
        <f>VLOOKUP(S453,'PAI 2025 GPS rempl2)'!$E$4:$P$504,12,0)</f>
        <v>40</v>
      </c>
      <c r="W453" s="148"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4" spans="1:23" x14ac:dyDescent="0.25">
      <c r="A454" s="81" t="s">
        <v>1346</v>
      </c>
      <c r="B454" s="81" t="str">
        <f>VLOOKUP(A454,'PAI 2025 GPS rempl2)'!$A$3:$E$505,4,0)</f>
        <v>Actividad sin participación</v>
      </c>
      <c r="C454" s="82" t="s">
        <v>1555</v>
      </c>
      <c r="D454" s="82" t="s">
        <v>1559</v>
      </c>
      <c r="E454" s="82" t="s">
        <v>632</v>
      </c>
      <c r="F454" s="82"/>
      <c r="G454" s="82" t="str">
        <f>VLOOKUP(A454,'PAI 2025 GPS rempl2)'!$E$4:$L$504,8,0)</f>
        <v>N/A</v>
      </c>
      <c r="H454" s="82" t="str">
        <f>VLOOKUP(A454,'PAI 2025 GPS rempl2)'!$A$4:$V$504,15,0)</f>
        <v>Publicar los cursos virtuales en el campus virtual de la SIC y difundirlos (Capturas de pantalla de los cursos en el campus virtual y capturas de pantalla de la difusión).</v>
      </c>
      <c r="I454" s="82">
        <f>VLOOKUP(A454,'PAI 2025 GPS rempl2)'!$A$4:$V$504,17,0)</f>
        <v>2</v>
      </c>
      <c r="J454" s="82" t="str">
        <f>VLOOKUP(A454,'PAI 2025 GPS rempl2)'!$A$4:$V$504,18,0)</f>
        <v>Númerica</v>
      </c>
      <c r="K454" s="169">
        <f>VLOOKUP(A454,'PAI 2025 GPS rempl2)'!$A$4:$V$504,20,0)</f>
        <v>45975</v>
      </c>
      <c r="L454" s="169">
        <f>VLOOKUP(A454,'PAI 2025 GPS rempl2)'!$A$4:$V$504,21,0)</f>
        <v>46006</v>
      </c>
      <c r="M454" s="82" t="str">
        <f>VLOOKUP(A454,'PAI 2025 GPS rempl2)'!$A$4:$V$504,22,0)</f>
        <v>71-GRUPO DE TRABAJO DE FORMACION;
73-GRUPO DE TRABAJO DE COMUNICACION</v>
      </c>
      <c r="N454" s="82"/>
      <c r="O454" s="82"/>
      <c r="P454" s="82"/>
      <c r="Q454" s="82"/>
      <c r="S454" s="81" t="s">
        <v>1346</v>
      </c>
      <c r="T454" s="81" t="str">
        <f>VLOOKUP(A454,'PAI 2025 GPS rempl2)'!$A$3:$E$505,4,0)</f>
        <v>Actividad sin participación</v>
      </c>
      <c r="U454" s="82" t="s">
        <v>1555</v>
      </c>
      <c r="V454" s="31">
        <f>VLOOKUP(S454,'PAI 2025 GPS rempl2)'!$E$4:$P$504,12,0)</f>
        <v>0</v>
      </c>
      <c r="W454" s="31">
        <f>+V454</f>
        <v>0</v>
      </c>
    </row>
    <row r="455" spans="1:23" x14ac:dyDescent="0.25">
      <c r="A455" s="81" t="s">
        <v>1349</v>
      </c>
      <c r="B455" s="81" t="str">
        <f>VLOOKUP(A455,'PAI 2025 GPS rempl2)'!$A$3:$E$505,4,0)</f>
        <v>Producto</v>
      </c>
      <c r="C455" s="82" t="s">
        <v>1555</v>
      </c>
      <c r="D455" s="82" t="s">
        <v>1559</v>
      </c>
      <c r="E455" s="82" t="s">
        <v>632</v>
      </c>
      <c r="F455" s="82" t="s">
        <v>10</v>
      </c>
      <c r="G455" s="82" t="str">
        <f>VLOOKUP(A455,'PAI 2025 GPS rempl2)'!$E$4:$L$504,8,0)</f>
        <v>N/A</v>
      </c>
      <c r="H455" s="82" t="str">
        <f>VLOOKUP(A455,'PAI 2025 GPS rempl2)'!$A$4:$V$504,15,0)</f>
        <v>Jornadas de capacitación "Me informo y cuido mi dinero" dirigidas a usuarios, consumidores y ciudadanía en general, realizadas - Imágenes (fotografía o captura de pantalla) de la difusión realizada</v>
      </c>
      <c r="I455" s="82">
        <f>VLOOKUP(A455,'PAI 2025 GPS rempl2)'!$A$4:$V$504,17,0)</f>
        <v>8</v>
      </c>
      <c r="J455" s="82" t="str">
        <f>VLOOKUP(A455,'PAI 2025 GPS rempl2)'!$A$4:$V$504,18,0)</f>
        <v>Númerica</v>
      </c>
      <c r="K455" s="169">
        <f>VLOOKUP(A455,'PAI 2025 GPS rempl2)'!$A$4:$V$504,20,0)</f>
        <v>45672</v>
      </c>
      <c r="L455" s="169">
        <f>VLOOKUP(A455,'PAI 2025 GPS rempl2)'!$A$4:$V$504,21,0)</f>
        <v>46021</v>
      </c>
      <c r="M455" s="82" t="str">
        <f>VLOOKUP(A455,'PAI 2025 GPS rempl2)'!$A$4:$V$504,22,0)</f>
        <v>3000-DESPACHO DEL SUPERINTENDENTE DELEGADO PARA LA PROTECCIÓN DEL CONSUMIDOR</v>
      </c>
      <c r="N455" s="82" t="s">
        <v>1431</v>
      </c>
      <c r="O455" s="82" t="s">
        <v>1432</v>
      </c>
      <c r="P455" s="82" t="s">
        <v>1603</v>
      </c>
      <c r="Q455" s="82" t="s">
        <v>1527</v>
      </c>
      <c r="S455" s="81" t="s">
        <v>1349</v>
      </c>
      <c r="T455" s="81" t="str">
        <f>VLOOKUP(A455,'PAI 2025 GPS rempl2)'!$A$3:$E$505,4,0)</f>
        <v>Producto</v>
      </c>
      <c r="U455" s="82" t="s">
        <v>1555</v>
      </c>
      <c r="V455" s="31">
        <f>VLOOKUP(S455,'PAI 2025 GPS rempl2)'!$E$4:$P$504,12,0)</f>
        <v>20</v>
      </c>
      <c r="W455" s="146">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81" t="s">
        <v>1351</v>
      </c>
      <c r="B456" s="81" t="str">
        <f>VLOOKUP(A456,'PAI 2025 GPS rempl2)'!$A$3:$E$505,4,0)</f>
        <v>Actividad propia</v>
      </c>
      <c r="C456" s="82" t="s">
        <v>1555</v>
      </c>
      <c r="D456" s="82" t="s">
        <v>1559</v>
      </c>
      <c r="E456" s="82" t="s">
        <v>632</v>
      </c>
      <c r="F456" s="82"/>
      <c r="G456" s="82" t="str">
        <f>VLOOKUP(A456,'PAI 2025 GPS rempl2)'!$E$4:$L$504,8,0)</f>
        <v>N/A</v>
      </c>
      <c r="H456" s="82" t="str">
        <f>VLOOKUP(A456,'PAI 2025 GPS rempl2)'!$A$4:$V$504,15,0)</f>
        <v>Definir la estrategia que se utilizará para las jornadas de capacitación  (Listado de asistencia a reunión)</v>
      </c>
      <c r="I456" s="82">
        <f>VLOOKUP(A456,'PAI 2025 GPS rempl2)'!$A$4:$V$504,17,0)</f>
        <v>1</v>
      </c>
      <c r="J456" s="82" t="str">
        <f>VLOOKUP(A456,'PAI 2025 GPS rempl2)'!$A$4:$V$504,18,0)</f>
        <v>Númerica</v>
      </c>
      <c r="K456" s="169">
        <f>VLOOKUP(A456,'PAI 2025 GPS rempl2)'!$A$4:$V$504,20,0)</f>
        <v>45672</v>
      </c>
      <c r="L456" s="169">
        <f>VLOOKUP(A456,'PAI 2025 GPS rempl2)'!$A$4:$V$504,21,0)</f>
        <v>45716</v>
      </c>
      <c r="M456" s="82" t="str">
        <f>VLOOKUP(A456,'PAI 2025 GPS rempl2)'!$A$4:$V$504,22,0)</f>
        <v>3000-DESPACHO DEL SUPERINTENDENTE DELEGADO PARA LA PROTECCIÓN DEL CONSUMIDOR</v>
      </c>
      <c r="N456" s="82"/>
      <c r="O456" s="82"/>
      <c r="P456" s="82"/>
      <c r="Q456" s="82"/>
      <c r="S456" s="81" t="s">
        <v>1351</v>
      </c>
      <c r="T456" s="81" t="str">
        <f>VLOOKUP(A456,'PAI 2025 GPS rempl2)'!$A$3:$E$505,4,0)</f>
        <v>Actividad propia</v>
      </c>
      <c r="U456" s="82" t="s">
        <v>1555</v>
      </c>
      <c r="V456" s="31">
        <f>VLOOKUP(S456,'PAI 2025 GPS rempl2)'!$E$4:$P$504,12,0)</f>
        <v>20</v>
      </c>
      <c r="W456" s="148"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7" spans="1:23" x14ac:dyDescent="0.25">
      <c r="A457" s="81" t="s">
        <v>1353</v>
      </c>
      <c r="B457" s="81" t="str">
        <f>VLOOKUP(A457,'PAI 2025 GPS rempl2)'!$A$3:$E$505,4,0)</f>
        <v>Actividad propia</v>
      </c>
      <c r="C457" s="82" t="s">
        <v>1555</v>
      </c>
      <c r="D457" s="82" t="s">
        <v>1559</v>
      </c>
      <c r="E457" s="82" t="s">
        <v>632</v>
      </c>
      <c r="F457" s="82"/>
      <c r="G457" s="82" t="str">
        <f>VLOOKUP(A457,'PAI 2025 GPS rempl2)'!$E$4:$L$504,8,0)</f>
        <v>N/A</v>
      </c>
      <c r="H457" s="82" t="str">
        <f>VLOOKUP(A457,'PAI 2025 GPS rempl2)'!$A$4:$V$504,15,0)</f>
        <v>Realizar las jornadas de capacitación - Imágenes (fotografía o captura de pantalla) de la difusión realizada</v>
      </c>
      <c r="I457" s="82">
        <f>VLOOKUP(A457,'PAI 2025 GPS rempl2)'!$A$4:$V$504,17,0)</f>
        <v>8</v>
      </c>
      <c r="J457" s="82" t="str">
        <f>VLOOKUP(A457,'PAI 2025 GPS rempl2)'!$A$4:$V$504,18,0)</f>
        <v>Númerica</v>
      </c>
      <c r="K457" s="169">
        <f>VLOOKUP(A457,'PAI 2025 GPS rempl2)'!$A$4:$V$504,20,0)</f>
        <v>45719</v>
      </c>
      <c r="L457" s="169">
        <f>VLOOKUP(A457,'PAI 2025 GPS rempl2)'!$A$4:$V$504,21,0)</f>
        <v>46021</v>
      </c>
      <c r="M457" s="82" t="str">
        <f>VLOOKUP(A457,'PAI 2025 GPS rempl2)'!$A$4:$V$504,22,0)</f>
        <v>3000-DESPACHO DEL SUPERINTENDENTE DELEGADO PARA LA PROTECCIÓN DEL CONSUMIDOR</v>
      </c>
      <c r="N457" s="82"/>
      <c r="O457" s="82"/>
      <c r="P457" s="82"/>
      <c r="Q457" s="82"/>
      <c r="S457" s="81" t="s">
        <v>1353</v>
      </c>
      <c r="T457" s="81" t="str">
        <f>VLOOKUP(A457,'PAI 2025 GPS rempl2)'!$A$3:$E$505,4,0)</f>
        <v>Actividad propia</v>
      </c>
      <c r="U457" s="82" t="s">
        <v>1555</v>
      </c>
      <c r="V457" s="31">
        <f>VLOOKUP(S457,'PAI 2025 GPS rempl2)'!$E$4:$P$504,12,0)</f>
        <v>80</v>
      </c>
      <c r="W457" s="148"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8" spans="1:23" x14ac:dyDescent="0.25">
      <c r="A458" s="81" t="s">
        <v>1354</v>
      </c>
      <c r="B458" s="81" t="str">
        <f>VLOOKUP(A458,'PAI 2025 GPS rempl2)'!$A$3:$E$505,4,0)</f>
        <v>Producto</v>
      </c>
      <c r="C458" s="82" t="s">
        <v>1555</v>
      </c>
      <c r="D458" s="82" t="s">
        <v>1559</v>
      </c>
      <c r="E458" s="82" t="s">
        <v>632</v>
      </c>
      <c r="F458" s="82" t="s">
        <v>10</v>
      </c>
      <c r="G458" s="82" t="str">
        <f>VLOOKUP(A458,'PAI 2025 GPS rempl2)'!$E$4:$L$504,8,0)</f>
        <v>N/A</v>
      </c>
      <c r="H458" s="82" t="str">
        <f>VLOOKUP(A458,'PAI 2025 GPS rempl2)'!$A$4:$V$504,15,0)</f>
        <v>Campañas de difusión a nivel nacional, dirigidas a diversos grupos objetivo como herramienta de fortalecimiento del conocimiento, ejecutadas (Capturas de pantalla de las publicaciones de las campañas).</v>
      </c>
      <c r="I458" s="82">
        <f>VLOOKUP(A458,'PAI 2025 GPS rempl2)'!$A$4:$V$504,17,0)</f>
        <v>4</v>
      </c>
      <c r="J458" s="82" t="str">
        <f>VLOOKUP(A458,'PAI 2025 GPS rempl2)'!$A$4:$V$504,18,0)</f>
        <v>Númerica</v>
      </c>
      <c r="K458" s="169">
        <f>VLOOKUP(A458,'PAI 2025 GPS rempl2)'!$A$4:$V$504,20,0)</f>
        <v>45672</v>
      </c>
      <c r="L458" s="169">
        <f>VLOOKUP(A458,'PAI 2025 GPS rempl2)'!$A$4:$V$504,21,0)</f>
        <v>46021</v>
      </c>
      <c r="M458" s="82"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2" t="s">
        <v>1431</v>
      </c>
      <c r="O458" s="82" t="s">
        <v>1432</v>
      </c>
      <c r="P458" s="82" t="s">
        <v>1603</v>
      </c>
      <c r="Q458" s="82" t="s">
        <v>1527</v>
      </c>
      <c r="S458" s="81" t="s">
        <v>1354</v>
      </c>
      <c r="T458" s="81" t="str">
        <f>VLOOKUP(A458,'PAI 2025 GPS rempl2)'!$A$3:$E$505,4,0)</f>
        <v>Producto</v>
      </c>
      <c r="U458" s="82" t="s">
        <v>1555</v>
      </c>
      <c r="V458" s="31">
        <f>VLOOKUP(S458,'PAI 2025 GPS rempl2)'!$E$4:$P$504,12,0)</f>
        <v>20</v>
      </c>
      <c r="W458" s="146">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81" t="s">
        <v>1357</v>
      </c>
      <c r="B459" s="81" t="str">
        <f>VLOOKUP(A459,'PAI 2025 GPS rempl2)'!$A$3:$E$505,4,0)</f>
        <v>Actividad propia</v>
      </c>
      <c r="C459" s="82" t="s">
        <v>1555</v>
      </c>
      <c r="D459" s="82" t="s">
        <v>1559</v>
      </c>
      <c r="E459" s="82" t="s">
        <v>632</v>
      </c>
      <c r="F459" s="82"/>
      <c r="G459" s="82" t="str">
        <f>VLOOKUP(A459,'PAI 2025 GPS rempl2)'!$E$4:$L$504,8,0)</f>
        <v>N/A</v>
      </c>
      <c r="H459" s="82" t="str">
        <f>VLOOKUP(A459,'PAI 2025 GPS rempl2)'!$A$4:$V$504,15,0)</f>
        <v>Elaborar el plan de difusión, definiendo los  grupos objetivos a los que se dirigirá. (Documento con el plan de difusión)</v>
      </c>
      <c r="I459" s="82">
        <f>VLOOKUP(A459,'PAI 2025 GPS rempl2)'!$A$4:$V$504,17,0)</f>
        <v>1</v>
      </c>
      <c r="J459" s="82" t="str">
        <f>VLOOKUP(A459,'PAI 2025 GPS rempl2)'!$A$4:$V$504,18,0)</f>
        <v>Númerica</v>
      </c>
      <c r="K459" s="169">
        <f>VLOOKUP(A459,'PAI 2025 GPS rempl2)'!$A$4:$V$504,20,0)</f>
        <v>45672</v>
      </c>
      <c r="L459" s="169">
        <f>VLOOKUP(A459,'PAI 2025 GPS rempl2)'!$A$4:$V$504,21,0)</f>
        <v>45716</v>
      </c>
      <c r="M459" s="82"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2"/>
      <c r="O459" s="82"/>
      <c r="P459" s="82"/>
      <c r="Q459" s="82"/>
      <c r="S459" s="81" t="s">
        <v>1357</v>
      </c>
      <c r="T459" s="81" t="str">
        <f>VLOOKUP(A459,'PAI 2025 GPS rempl2)'!$A$3:$E$505,4,0)</f>
        <v>Actividad propia</v>
      </c>
      <c r="U459" s="82" t="s">
        <v>1555</v>
      </c>
      <c r="V459" s="31">
        <f>VLOOKUP(S459,'PAI 2025 GPS rempl2)'!$E$4:$P$504,12,0)</f>
        <v>50</v>
      </c>
      <c r="W459" s="148"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0" spans="1:23" x14ac:dyDescent="0.25">
      <c r="A460" s="81" t="s">
        <v>1360</v>
      </c>
      <c r="B460" s="81" t="str">
        <f>VLOOKUP(A460,'PAI 2025 GPS rempl2)'!$A$3:$E$505,4,0)</f>
        <v>Actividad sin participación</v>
      </c>
      <c r="C460" s="82" t="s">
        <v>1555</v>
      </c>
      <c r="D460" s="82" t="s">
        <v>1559</v>
      </c>
      <c r="E460" s="82" t="s">
        <v>632</v>
      </c>
      <c r="F460" s="82"/>
      <c r="G460" s="82" t="str">
        <f>VLOOKUP(A460,'PAI 2025 GPS rempl2)'!$E$4:$L$504,8,0)</f>
        <v>N/A</v>
      </c>
      <c r="H460" s="82" t="str">
        <f>VLOOKUP(A460,'PAI 2025 GPS rempl2)'!$A$4:$V$504,15,0)</f>
        <v>Elaborar y presentar el concepto grafico y racional de la campaña (Correo electrónico en que se observe el concepto gráfico y racional de la campaña)</v>
      </c>
      <c r="I460" s="82">
        <f>VLOOKUP(A460,'PAI 2025 GPS rempl2)'!$A$4:$V$504,17,0)</f>
        <v>4</v>
      </c>
      <c r="J460" s="82" t="str">
        <f>VLOOKUP(A460,'PAI 2025 GPS rempl2)'!$A$4:$V$504,18,0)</f>
        <v>Númerica</v>
      </c>
      <c r="K460" s="169">
        <f>VLOOKUP(A460,'PAI 2025 GPS rempl2)'!$A$4:$V$504,20,0)</f>
        <v>45719</v>
      </c>
      <c r="L460" s="169">
        <f>VLOOKUP(A460,'PAI 2025 GPS rempl2)'!$A$4:$V$504,21,0)</f>
        <v>45989</v>
      </c>
      <c r="M460" s="82" t="str">
        <f>VLOOKUP(A460,'PAI 2025 GPS rempl2)'!$A$4:$V$504,22,0)</f>
        <v>73-GRUPO DE TRABAJO DE COMUNICACION</v>
      </c>
      <c r="N460" s="82"/>
      <c r="O460" s="82"/>
      <c r="P460" s="82"/>
      <c r="Q460" s="82"/>
      <c r="S460" s="81" t="s">
        <v>1360</v>
      </c>
      <c r="T460" s="81" t="str">
        <f>VLOOKUP(A460,'PAI 2025 GPS rempl2)'!$A$3:$E$505,4,0)</f>
        <v>Actividad sin participación</v>
      </c>
      <c r="U460" s="82" t="s">
        <v>1555</v>
      </c>
      <c r="V460" s="31">
        <f>VLOOKUP(S460,'PAI 2025 GPS rempl2)'!$E$4:$P$504,12,0)</f>
        <v>0</v>
      </c>
      <c r="W460" s="31">
        <f>+V460</f>
        <v>0</v>
      </c>
    </row>
    <row r="461" spans="1:23" x14ac:dyDescent="0.25">
      <c r="A461" s="81" t="s">
        <v>1361</v>
      </c>
      <c r="B461" s="81" t="str">
        <f>VLOOKUP(A461,'PAI 2025 GPS rempl2)'!$A$3:$E$505,4,0)</f>
        <v>Actividad propia</v>
      </c>
      <c r="C461" s="82" t="s">
        <v>1555</v>
      </c>
      <c r="D461" s="82" t="s">
        <v>1559</v>
      </c>
      <c r="E461" s="82" t="s">
        <v>632</v>
      </c>
      <c r="F461" s="82"/>
      <c r="G461" s="82" t="str">
        <f>VLOOKUP(A461,'PAI 2025 GPS rempl2)'!$E$4:$L$504,8,0)</f>
        <v>N/A</v>
      </c>
      <c r="H461" s="82" t="str">
        <f>VLOOKUP(A461,'PAI 2025 GPS rempl2)'!$A$4:$V$504,15,0)</f>
        <v>Revisar y aprobar la propuesta (Correo electrónico con la propuesta aprobada)</v>
      </c>
      <c r="I461" s="82">
        <f>VLOOKUP(A461,'PAI 2025 GPS rempl2)'!$A$4:$V$504,17,0)</f>
        <v>4</v>
      </c>
      <c r="J461" s="82" t="str">
        <f>VLOOKUP(A461,'PAI 2025 GPS rempl2)'!$A$4:$V$504,18,0)</f>
        <v>Númerica</v>
      </c>
      <c r="K461" s="169">
        <f>VLOOKUP(A461,'PAI 2025 GPS rempl2)'!$A$4:$V$504,20,0)</f>
        <v>45719</v>
      </c>
      <c r="L461" s="169">
        <f>VLOOKUP(A461,'PAI 2025 GPS rempl2)'!$A$4:$V$504,21,0)</f>
        <v>45989</v>
      </c>
      <c r="M461" s="82" t="str">
        <f>VLOOKUP(A461,'PAI 2025 GPS rempl2)'!$A$4:$V$504,22,0)</f>
        <v>3000-DESPACHO DEL SUPERINTENDENTE DELEGADO PARA LA PROTECCIÓN DEL CONSUMIDOR</v>
      </c>
      <c r="N461" s="82"/>
      <c r="O461" s="82"/>
      <c r="P461" s="82"/>
      <c r="Q461" s="82"/>
      <c r="S461" s="81" t="s">
        <v>1361</v>
      </c>
      <c r="T461" s="81" t="str">
        <f>VLOOKUP(A461,'PAI 2025 GPS rempl2)'!$A$3:$E$505,4,0)</f>
        <v>Actividad propia</v>
      </c>
      <c r="U461" s="82" t="s">
        <v>1555</v>
      </c>
      <c r="V461" s="31">
        <f>VLOOKUP(S461,'PAI 2025 GPS rempl2)'!$E$4:$P$504,12,0)</f>
        <v>50</v>
      </c>
      <c r="W461" s="148"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2" spans="1:23" x14ac:dyDescent="0.25">
      <c r="A462" s="81" t="s">
        <v>1362</v>
      </c>
      <c r="B462" s="81" t="str">
        <f>VLOOKUP(A462,'PAI 2025 GPS rempl2)'!$A$3:$E$505,4,0)</f>
        <v>Actividad sin participación</v>
      </c>
      <c r="C462" s="82" t="s">
        <v>1555</v>
      </c>
      <c r="D462" s="82" t="s">
        <v>1559</v>
      </c>
      <c r="E462" s="82" t="s">
        <v>632</v>
      </c>
      <c r="F462" s="82"/>
      <c r="G462" s="82" t="str">
        <f>VLOOKUP(A462,'PAI 2025 GPS rempl2)'!$E$4:$L$504,8,0)</f>
        <v>N/A</v>
      </c>
      <c r="H462" s="82" t="str">
        <f>VLOOKUP(A462,'PAI 2025 GPS rempl2)'!$A$4:$V$504,15,0)</f>
        <v>Ejecutar las campañas (Captura de pantalla de publicación de las campañas)</v>
      </c>
      <c r="I462" s="82">
        <f>VLOOKUP(A462,'PAI 2025 GPS rempl2)'!$A$4:$V$504,17,0)</f>
        <v>4</v>
      </c>
      <c r="J462" s="82" t="str">
        <f>VLOOKUP(A462,'PAI 2025 GPS rempl2)'!$A$4:$V$504,18,0)</f>
        <v>Númerica</v>
      </c>
      <c r="K462" s="169">
        <f>VLOOKUP(A462,'PAI 2025 GPS rempl2)'!$A$4:$V$504,20,0)</f>
        <v>45719</v>
      </c>
      <c r="L462" s="169">
        <f>VLOOKUP(A462,'PAI 2025 GPS rempl2)'!$A$4:$V$504,21,0)</f>
        <v>46021</v>
      </c>
      <c r="M462" s="82" t="str">
        <f>VLOOKUP(A462,'PAI 2025 GPS rempl2)'!$A$4:$V$504,22,0)</f>
        <v>73-GRUPO DE TRABAJO DE COMUNICACION</v>
      </c>
      <c r="N462" s="82"/>
      <c r="O462" s="82"/>
      <c r="P462" s="82"/>
      <c r="Q462" s="82"/>
      <c r="S462" s="81" t="s">
        <v>1362</v>
      </c>
      <c r="T462" s="81" t="str">
        <f>VLOOKUP(A462,'PAI 2025 GPS rempl2)'!$A$3:$E$505,4,0)</f>
        <v>Actividad sin participación</v>
      </c>
      <c r="U462" s="82" t="s">
        <v>1555</v>
      </c>
      <c r="V462" s="31">
        <f>VLOOKUP(S462,'PAI 2025 GPS rempl2)'!$E$4:$P$504,12,0)</f>
        <v>0</v>
      </c>
      <c r="W462" s="31">
        <f>+V462</f>
        <v>0</v>
      </c>
    </row>
    <row r="463" spans="1:23" x14ac:dyDescent="0.25">
      <c r="A463" s="81" t="s">
        <v>1363</v>
      </c>
      <c r="B463" s="81" t="str">
        <f>VLOOKUP(A463,'PAI 2025 GPS rempl2)'!$A$3:$E$505,4,0)</f>
        <v>Producto</v>
      </c>
      <c r="C463" s="82" t="s">
        <v>1565</v>
      </c>
      <c r="D463" s="82" t="s">
        <v>1564</v>
      </c>
      <c r="E463" s="82" t="s">
        <v>767</v>
      </c>
      <c r="F463" s="82" t="s">
        <v>12</v>
      </c>
      <c r="G463" s="82" t="str">
        <f>VLOOKUP(A463,'PAI 2025 GPS rempl2)'!$E$4:$L$504,8,0)</f>
        <v>N/A</v>
      </c>
      <c r="H463" s="82" t="str">
        <f>VLOOKUP(A463,'PAI 2025 GPS rempl2)'!$A$4:$V$504,15,0)</f>
        <v>Capacitaciones internas al personal que atiende y oriente a los usuarios en las Casas del Consumidor, realizadas - Imágenes (fotografía o captura de pantalla) de la difusión realizada</v>
      </c>
      <c r="I463" s="82">
        <f>VLOOKUP(A463,'PAI 2025 GPS rempl2)'!$A$4:$V$504,17,0)</f>
        <v>8</v>
      </c>
      <c r="J463" s="82" t="str">
        <f>VLOOKUP(A463,'PAI 2025 GPS rempl2)'!$A$4:$V$504,18,0)</f>
        <v>Númerica</v>
      </c>
      <c r="K463" s="169">
        <f>VLOOKUP(A463,'PAI 2025 GPS rempl2)'!$A$4:$V$504,20,0)</f>
        <v>45672</v>
      </c>
      <c r="L463" s="169">
        <f>VLOOKUP(A463,'PAI 2025 GPS rempl2)'!$A$4:$V$504,21,0)</f>
        <v>46021</v>
      </c>
      <c r="M463" s="82"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2" t="s">
        <v>1427</v>
      </c>
      <c r="O463" s="82" t="s">
        <v>1428</v>
      </c>
      <c r="P463" s="82">
        <v>0</v>
      </c>
      <c r="Q463" s="82" t="s">
        <v>1525</v>
      </c>
      <c r="S463" s="81" t="s">
        <v>1363</v>
      </c>
      <c r="T463" s="81" t="str">
        <f>VLOOKUP(A463,'PAI 2025 GPS rempl2)'!$A$3:$E$505,4,0)</f>
        <v>Producto</v>
      </c>
      <c r="U463" s="82" t="s">
        <v>1565</v>
      </c>
      <c r="V463" s="31">
        <f>VLOOKUP(S463,'PAI 2025 GPS rempl2)'!$E$4:$P$504,12,0)</f>
        <v>20</v>
      </c>
      <c r="W463" s="31">
        <f>+(V463*100)/($V$150+$V$168+$V$174+$V$177+$V$183+$V$190+$V$199+$V$336+$V$342+$V$430+$V$463)</f>
        <v>10.526315789473685</v>
      </c>
    </row>
    <row r="464" spans="1:23" x14ac:dyDescent="0.25">
      <c r="A464" s="81" t="s">
        <v>1364</v>
      </c>
      <c r="B464" s="81" t="str">
        <f>VLOOKUP(A464,'PAI 2025 GPS rempl2)'!$A$3:$E$505,4,0)</f>
        <v>Actividad propia</v>
      </c>
      <c r="C464" s="82" t="s">
        <v>1565</v>
      </c>
      <c r="D464" s="82" t="s">
        <v>1564</v>
      </c>
      <c r="E464" s="82" t="s">
        <v>767</v>
      </c>
      <c r="F464" s="82"/>
      <c r="G464" s="82" t="str">
        <f>VLOOKUP(A464,'PAI 2025 GPS rempl2)'!$E$4:$L$504,8,0)</f>
        <v>N/A</v>
      </c>
      <c r="H464" s="82" t="str">
        <f>VLOOKUP(A464,'PAI 2025 GPS rempl2)'!$A$4:$V$504,15,0)</f>
        <v>Definir el plan de trabajo de las jornadas a realizar ( Listado de asistencia a reunión)</v>
      </c>
      <c r="I464" s="82">
        <f>VLOOKUP(A464,'PAI 2025 GPS rempl2)'!$A$4:$V$504,17,0)</f>
        <v>1</v>
      </c>
      <c r="J464" s="82" t="str">
        <f>VLOOKUP(A464,'PAI 2025 GPS rempl2)'!$A$4:$V$504,18,0)</f>
        <v>Númerica</v>
      </c>
      <c r="K464" s="169">
        <f>VLOOKUP(A464,'PAI 2025 GPS rempl2)'!$A$4:$V$504,20,0)</f>
        <v>45672</v>
      </c>
      <c r="L464" s="169">
        <f>VLOOKUP(A464,'PAI 2025 GPS rempl2)'!$A$4:$V$504,21,0)</f>
        <v>45716</v>
      </c>
      <c r="M464" s="82"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2"/>
      <c r="O464" s="82"/>
      <c r="P464" s="82"/>
      <c r="Q464" s="82"/>
      <c r="S464" s="81" t="s">
        <v>1364</v>
      </c>
      <c r="T464" s="81" t="str">
        <f>VLOOKUP(A464,'PAI 2025 GPS rempl2)'!$A$3:$E$505,4,0)</f>
        <v>Actividad propia</v>
      </c>
      <c r="U464" s="82" t="s">
        <v>1565</v>
      </c>
      <c r="V464" s="31">
        <f>VLOOKUP(S464,'PAI 2025 GPS rempl2)'!$E$4:$P$504,12,0)</f>
        <v>20</v>
      </c>
      <c r="W464" s="31">
        <f>+(V464*100)/($V$151+$V$153+$V$154+$V$155+$V$169+$V$170+$V$171+$V$172+$V$173+$V$175+$V$176+$V$178+$V$179+$V$180+$V$181+$V$182+$V$184+$V$185+$V$186+$V$187+$V$188+$V$189+$V$191+$V$192+$V$193+$V$194+$V$200+$V$201+$V$337+$V$339+$V$341+$V$343+$V$344+$V$431+$V$432+$V$433+$V$434+$V$464+$V$465)</f>
        <v>1.8181818181818181</v>
      </c>
    </row>
    <row r="465" spans="1:23" x14ac:dyDescent="0.25">
      <c r="A465" s="81" t="s">
        <v>1365</v>
      </c>
      <c r="B465" s="81" t="str">
        <f>VLOOKUP(A465,'PAI 2025 GPS rempl2)'!$A$3:$E$505,4,0)</f>
        <v>Actividad propia</v>
      </c>
      <c r="C465" s="82" t="s">
        <v>1565</v>
      </c>
      <c r="D465" s="82" t="s">
        <v>1564</v>
      </c>
      <c r="E465" s="82" t="s">
        <v>767</v>
      </c>
      <c r="F465" s="82"/>
      <c r="G465" s="82" t="str">
        <f>VLOOKUP(A465,'PAI 2025 GPS rempl2)'!$E$4:$L$504,8,0)</f>
        <v>N/A</v>
      </c>
      <c r="H465" s="82" t="str">
        <f>VLOOKUP(A465,'PAI 2025 GPS rempl2)'!$A$4:$V$504,15,0)</f>
        <v>Desarrollar las jornadas de capacitación - Imágenes (fotografía o captura de pantalla) de la difusión realizada.</v>
      </c>
      <c r="I465" s="82">
        <f>VLOOKUP(A465,'PAI 2025 GPS rempl2)'!$A$4:$V$504,17,0)</f>
        <v>8</v>
      </c>
      <c r="J465" s="82" t="str">
        <f>VLOOKUP(A465,'PAI 2025 GPS rempl2)'!$A$4:$V$504,18,0)</f>
        <v>Númerica</v>
      </c>
      <c r="K465" s="169">
        <f>VLOOKUP(A465,'PAI 2025 GPS rempl2)'!$A$4:$V$504,20,0)</f>
        <v>45719</v>
      </c>
      <c r="L465" s="169">
        <f>VLOOKUP(A465,'PAI 2025 GPS rempl2)'!$A$4:$V$504,21,0)</f>
        <v>46021</v>
      </c>
      <c r="M465" s="82"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2"/>
      <c r="O465" s="82"/>
      <c r="P465" s="82"/>
      <c r="Q465" s="82"/>
      <c r="S465" s="81" t="s">
        <v>1365</v>
      </c>
      <c r="T465" s="81" t="str">
        <f>VLOOKUP(A465,'PAI 2025 GPS rempl2)'!$A$3:$E$505,4,0)</f>
        <v>Actividad propia</v>
      </c>
      <c r="U465" s="82" t="s">
        <v>1565</v>
      </c>
      <c r="V465" s="31">
        <f>VLOOKUP(S465,'PAI 2025 GPS rempl2)'!$E$4:$P$504,12,0)</f>
        <v>80</v>
      </c>
      <c r="W465" s="31">
        <f>+(V465*100)/($V$151+$V$153+$V$154+$V$155+$V$169+$V$170+$V$171+$V$172+$V$173+$V$175+$V$176+$V$178+$V$179+$V$180+$V$181+$V$182+$V$184+$V$185+$V$186+$V$187+$V$188+$V$189+$V$191+$V$192+$V$193+$V$194+$V$200+$V$201+$V$337+$V$339+$V$341+$V$343+$V$344+$V$431+$V$432+$V$433+$V$434+$V$464+$V$465)</f>
        <v>7.2727272727272725</v>
      </c>
    </row>
    <row r="466" spans="1:23" x14ac:dyDescent="0.25">
      <c r="A466" s="81" t="s">
        <v>1367</v>
      </c>
      <c r="B466" s="81" t="str">
        <f>VLOOKUP(A466,'PAI 2025 GPS rempl2)'!$A$3:$E$505,4,0)</f>
        <v>Producto</v>
      </c>
      <c r="C466" s="82" t="s">
        <v>1555</v>
      </c>
      <c r="D466" s="82" t="s">
        <v>1554</v>
      </c>
      <c r="E466" s="82" t="s">
        <v>528</v>
      </c>
      <c r="F466" s="82" t="s">
        <v>11</v>
      </c>
      <c r="G466" s="82" t="str">
        <f>VLOOKUP(A466,'PAI 2025 GPS rempl2)'!$E$4:$L$504,8,0)</f>
        <v>FUNCIONAMIENTO</v>
      </c>
      <c r="H466" s="82" t="str">
        <f>VLOOKUP(A466,'PAI 2025 GPS rempl2)'!$A$4:$V$504,15,0)</f>
        <v>Unificación y optimización de radicación en la Sede Electrónica de la SIC, implementada (Informe  que de cuenta de le unificación y optimización de radicación en la Sede Electrónica de la SIC)</v>
      </c>
      <c r="I466" s="82">
        <f>VLOOKUP(A466,'PAI 2025 GPS rempl2)'!$A$4:$V$504,17,0)</f>
        <v>100</v>
      </c>
      <c r="J466" s="82" t="str">
        <f>VLOOKUP(A466,'PAI 2025 GPS rempl2)'!$A$4:$V$504,18,0)</f>
        <v>Porcentual</v>
      </c>
      <c r="K466" s="169">
        <f>VLOOKUP(A466,'PAI 2025 GPS rempl2)'!$A$4:$V$504,20,0)</f>
        <v>45719</v>
      </c>
      <c r="L466" s="169">
        <f>VLOOKUP(A466,'PAI 2025 GPS rempl2)'!$A$4:$V$504,21,0)</f>
        <v>46007</v>
      </c>
      <c r="M466" s="82"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2" t="s">
        <v>1429</v>
      </c>
      <c r="O466" s="82" t="s">
        <v>1430</v>
      </c>
      <c r="P466" s="82">
        <v>0</v>
      </c>
      <c r="Q466" s="82" t="s">
        <v>1526</v>
      </c>
      <c r="S466" s="81" t="s">
        <v>1367</v>
      </c>
      <c r="T466" s="81" t="str">
        <f>VLOOKUP(A466,'PAI 2025 GPS rempl2)'!$A$3:$E$505,4,0)</f>
        <v>Producto</v>
      </c>
      <c r="U466" s="82" t="s">
        <v>1555</v>
      </c>
      <c r="V466" s="31">
        <f>VLOOKUP(S466,'PAI 2025 GPS rempl2)'!$E$4:$P$504,12,0)</f>
        <v>25</v>
      </c>
      <c r="W466" s="146">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81" t="s">
        <v>1370</v>
      </c>
      <c r="B467" s="81" t="str">
        <f>VLOOKUP(A467,'PAI 2025 GPS rempl2)'!$A$3:$E$505,4,0)</f>
        <v>Actividad propia</v>
      </c>
      <c r="C467" s="82" t="s">
        <v>1555</v>
      </c>
      <c r="D467" s="82" t="s">
        <v>1554</v>
      </c>
      <c r="E467" s="82" t="s">
        <v>528</v>
      </c>
      <c r="F467" s="82"/>
      <c r="G467" s="82" t="str">
        <f>VLOOKUP(A467,'PAI 2025 GPS rempl2)'!$E$4:$L$504,8,0)</f>
        <v>N/A</v>
      </c>
      <c r="H467" s="82" t="str">
        <f>VLOOKUP(A467,'PAI 2025 GPS rempl2)'!$A$4:$V$504,15,0)</f>
        <v>Elaborar un diagnóstico para identificar los canales de radicación, el volumen de entradas y el grado de congestión de los mismos (Diagnóstico del estado de los canales de radicación y grado de congestión)</v>
      </c>
      <c r="I467" s="82">
        <f>VLOOKUP(A467,'PAI 2025 GPS rempl2)'!$A$4:$V$504,17,0)</f>
        <v>1</v>
      </c>
      <c r="J467" s="82" t="str">
        <f>VLOOKUP(A467,'PAI 2025 GPS rempl2)'!$A$4:$V$504,18,0)</f>
        <v>Númerica</v>
      </c>
      <c r="K467" s="169">
        <f>VLOOKUP(A467,'PAI 2025 GPS rempl2)'!$A$4:$V$504,20,0)</f>
        <v>45719</v>
      </c>
      <c r="L467" s="169">
        <f>VLOOKUP(A467,'PAI 2025 GPS rempl2)'!$A$4:$V$504,21,0)</f>
        <v>45747</v>
      </c>
      <c r="M467" s="82" t="str">
        <f>VLOOKUP(A467,'PAI 2025 GPS rempl2)'!$A$4:$V$504,22,0)</f>
        <v>100-SECRETARIA GENERAL;
141-GRUPO DE TRABAJO DE GESTIÓN DOCUMENTAL Y ARCHIVO;
20-OFICINA DE TECNOLOGÍA E INFORMÁTICA;
72-GRUPO DE TRABAJO DE ATENCION AL CIUDADANO</v>
      </c>
      <c r="N467" s="82"/>
      <c r="O467" s="82"/>
      <c r="P467" s="82"/>
      <c r="Q467" s="82"/>
      <c r="S467" s="81" t="s">
        <v>1370</v>
      </c>
      <c r="T467" s="81" t="str">
        <f>VLOOKUP(A467,'PAI 2025 GPS rempl2)'!$A$3:$E$505,4,0)</f>
        <v>Actividad propia</v>
      </c>
      <c r="U467" s="82" t="s">
        <v>1555</v>
      </c>
      <c r="V467" s="31">
        <f>VLOOKUP(S467,'PAI 2025 GPS rempl2)'!$E$4:$P$504,12,0)</f>
        <v>25</v>
      </c>
      <c r="W467" s="148"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8" spans="1:23" x14ac:dyDescent="0.25">
      <c r="A468" s="81" t="s">
        <v>1373</v>
      </c>
      <c r="B468" s="81" t="str">
        <f>VLOOKUP(A468,'PAI 2025 GPS rempl2)'!$A$3:$E$505,4,0)</f>
        <v>Actividad propia</v>
      </c>
      <c r="C468" s="82" t="s">
        <v>1555</v>
      </c>
      <c r="D468" s="82" t="s">
        <v>1554</v>
      </c>
      <c r="E468" s="82" t="s">
        <v>528</v>
      </c>
      <c r="F468" s="82"/>
      <c r="G468" s="82" t="str">
        <f>VLOOKUP(A468,'PAI 2025 GPS rempl2)'!$E$4:$L$504,8,0)</f>
        <v>N/A</v>
      </c>
      <c r="H468" s="82"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2">
        <f>VLOOKUP(A468,'PAI 2025 GPS rempl2)'!$A$4:$V$504,17,0)</f>
        <v>1</v>
      </c>
      <c r="J468" s="82" t="str">
        <f>VLOOKUP(A468,'PAI 2025 GPS rempl2)'!$A$4:$V$504,18,0)</f>
        <v>Númerica</v>
      </c>
      <c r="K468" s="169">
        <f>VLOOKUP(A468,'PAI 2025 GPS rempl2)'!$A$4:$V$504,20,0)</f>
        <v>45748</v>
      </c>
      <c r="L468" s="169">
        <f>VLOOKUP(A468,'PAI 2025 GPS rempl2)'!$A$4:$V$504,21,0)</f>
        <v>45777</v>
      </c>
      <c r="M468" s="82"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2"/>
      <c r="O468" s="82"/>
      <c r="P468" s="82"/>
      <c r="Q468" s="82"/>
      <c r="S468" s="81" t="s">
        <v>1373</v>
      </c>
      <c r="T468" s="81" t="str">
        <f>VLOOKUP(A468,'PAI 2025 GPS rempl2)'!$A$3:$E$505,4,0)</f>
        <v>Actividad propia</v>
      </c>
      <c r="U468" s="82" t="s">
        <v>1555</v>
      </c>
      <c r="V468" s="31">
        <f>VLOOKUP(S468,'PAI 2025 GPS rempl2)'!$E$4:$P$504,12,0)</f>
        <v>15</v>
      </c>
      <c r="W468" s="148"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9" spans="1:23" x14ac:dyDescent="0.25">
      <c r="A469" s="81" t="s">
        <v>1375</v>
      </c>
      <c r="B469" s="81" t="str">
        <f>VLOOKUP(A469,'PAI 2025 GPS rempl2)'!$A$3:$E$505,4,0)</f>
        <v>Actividad propia</v>
      </c>
      <c r="C469" s="82" t="s">
        <v>1555</v>
      </c>
      <c r="D469" s="82" t="s">
        <v>1554</v>
      </c>
      <c r="E469" s="82" t="s">
        <v>528</v>
      </c>
      <c r="F469" s="82"/>
      <c r="G469" s="82" t="str">
        <f>VLOOKUP(A469,'PAI 2025 GPS rempl2)'!$E$4:$L$504,8,0)</f>
        <v>N/A</v>
      </c>
      <c r="H469" s="82" t="str">
        <f>VLOOKUP(A469,'PAI 2025 GPS rempl2)'!$A$4:$V$504,15,0)</f>
        <v>Ejecutar el plan de trabajo para la unificación y optimización de radicación en la Sede Electrónica de la SIC (Plan de trabajo con seguimiento y sus respectivas evidencias)</v>
      </c>
      <c r="I469" s="82">
        <f>VLOOKUP(A469,'PAI 2025 GPS rempl2)'!$A$4:$V$504,17,0)</f>
        <v>100</v>
      </c>
      <c r="J469" s="82" t="str">
        <f>VLOOKUP(A469,'PAI 2025 GPS rempl2)'!$A$4:$V$504,18,0)</f>
        <v>Porcentual</v>
      </c>
      <c r="K469" s="169">
        <f>VLOOKUP(A469,'PAI 2025 GPS rempl2)'!$A$4:$V$504,20,0)</f>
        <v>45779</v>
      </c>
      <c r="L469" s="169">
        <f>VLOOKUP(A469,'PAI 2025 GPS rempl2)'!$A$4:$V$504,21,0)</f>
        <v>46007</v>
      </c>
      <c r="M469" s="82"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2"/>
      <c r="O469" s="82"/>
      <c r="P469" s="82"/>
      <c r="Q469" s="82"/>
      <c r="S469" s="81" t="s">
        <v>1375</v>
      </c>
      <c r="T469" s="81" t="str">
        <f>VLOOKUP(A469,'PAI 2025 GPS rempl2)'!$A$3:$E$505,4,0)</f>
        <v>Actividad propia</v>
      </c>
      <c r="U469" s="82" t="s">
        <v>1555</v>
      </c>
      <c r="V469" s="31">
        <f>VLOOKUP(S469,'PAI 2025 GPS rempl2)'!$E$4:$P$504,12,0)</f>
        <v>60</v>
      </c>
      <c r="W469" s="148"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0" spans="1:23" x14ac:dyDescent="0.25">
      <c r="A470" s="81" t="s">
        <v>1376</v>
      </c>
      <c r="B470" s="81" t="str">
        <f>VLOOKUP(A470,'PAI 2025 GPS rempl2)'!$A$3:$E$505,4,0)</f>
        <v>Producto</v>
      </c>
      <c r="C470" s="82" t="s">
        <v>1555</v>
      </c>
      <c r="D470" s="82" t="s">
        <v>1558</v>
      </c>
      <c r="E470" s="82" t="s">
        <v>606</v>
      </c>
      <c r="F470" s="82" t="s">
        <v>11</v>
      </c>
      <c r="G470" s="82" t="str">
        <f>VLOOKUP(A470,'PAI 2025 GPS rempl2)'!$E$4:$L$504,8,0)</f>
        <v>C-3599-0200-0005-53105b</v>
      </c>
      <c r="H470" s="82"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2">
        <f>VLOOKUP(A470,'PAI 2025 GPS rempl2)'!$A$4:$V$504,17,0)</f>
        <v>1</v>
      </c>
      <c r="J470" s="82" t="str">
        <f>VLOOKUP(A470,'PAI 2025 GPS rempl2)'!$A$4:$V$504,18,0)</f>
        <v>Númerica</v>
      </c>
      <c r="K470" s="169">
        <f>VLOOKUP(A470,'PAI 2025 GPS rempl2)'!$A$4:$V$504,20,0)</f>
        <v>45691</v>
      </c>
      <c r="L470" s="169">
        <f>VLOOKUP(A470,'PAI 2025 GPS rempl2)'!$A$4:$V$504,21,0)</f>
        <v>46007</v>
      </c>
      <c r="M470" s="82" t="str">
        <f>VLOOKUP(A470,'PAI 2025 GPS rempl2)'!$A$4:$V$504,22,0)</f>
        <v>100-SECRETARIA GENERAL;
20-OFICINA DE TECNOLOGÍA E INFORMÁTICA;
73-GRUPO DE TRABAJO DE COMUNICACION</v>
      </c>
      <c r="N470" s="82" t="s">
        <v>1429</v>
      </c>
      <c r="O470" s="82" t="s">
        <v>1430</v>
      </c>
      <c r="P470" s="82">
        <v>0</v>
      </c>
      <c r="Q470" s="82" t="s">
        <v>1526</v>
      </c>
      <c r="S470" s="81" t="s">
        <v>1376</v>
      </c>
      <c r="T470" s="81" t="str">
        <f>VLOOKUP(A470,'PAI 2025 GPS rempl2)'!$A$3:$E$505,4,0)</f>
        <v>Producto</v>
      </c>
      <c r="U470" s="82" t="s">
        <v>1555</v>
      </c>
      <c r="V470" s="31">
        <f>VLOOKUP(S470,'PAI 2025 GPS rempl2)'!$E$4:$P$504,12,0)</f>
        <v>25</v>
      </c>
      <c r="W470" s="146">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81" t="s">
        <v>1379</v>
      </c>
      <c r="B471" s="81" t="str">
        <f>VLOOKUP(A471,'PAI 2025 GPS rempl2)'!$A$3:$E$505,4,0)</f>
        <v>Actividad propia</v>
      </c>
      <c r="C471" s="82" t="s">
        <v>1555</v>
      </c>
      <c r="D471" s="82" t="s">
        <v>1558</v>
      </c>
      <c r="E471" s="82" t="s">
        <v>606</v>
      </c>
      <c r="F471" s="82"/>
      <c r="G471" s="82" t="str">
        <f>VLOOKUP(A471,'PAI 2025 GPS rempl2)'!$E$4:$L$504,8,0)</f>
        <v>N/A</v>
      </c>
      <c r="H471" s="82" t="str">
        <f>VLOOKUP(A471,'PAI 2025 GPS rempl2)'!$A$4:$V$504,15,0)</f>
        <v>Realizar un diagnóstico por un equipo especializado para determinar el grado de accesibilidad de la Sede Electrónica de la Entidad (Diagnóstico del estado de accesibilidad de la Sede Electrónica)</v>
      </c>
      <c r="I471" s="82">
        <f>VLOOKUP(A471,'PAI 2025 GPS rempl2)'!$A$4:$V$504,17,0)</f>
        <v>1</v>
      </c>
      <c r="J471" s="82" t="str">
        <f>VLOOKUP(A471,'PAI 2025 GPS rempl2)'!$A$4:$V$504,18,0)</f>
        <v>Númerica</v>
      </c>
      <c r="K471" s="169">
        <f>VLOOKUP(A471,'PAI 2025 GPS rempl2)'!$A$4:$V$504,20,0)</f>
        <v>45691</v>
      </c>
      <c r="L471" s="169">
        <f>VLOOKUP(A471,'PAI 2025 GPS rempl2)'!$A$4:$V$504,21,0)</f>
        <v>45709</v>
      </c>
      <c r="M471" s="82" t="str">
        <f>VLOOKUP(A471,'PAI 2025 GPS rempl2)'!$A$4:$V$504,22,0)</f>
        <v>100-SECRETARIA GENERAL;
20-OFICINA DE TECNOLOGÍA E INFORMÁTICA</v>
      </c>
      <c r="N471" s="82"/>
      <c r="O471" s="82"/>
      <c r="P471" s="82"/>
      <c r="Q471" s="82"/>
      <c r="S471" s="81" t="s">
        <v>1379</v>
      </c>
      <c r="T471" s="81" t="str">
        <f>VLOOKUP(A471,'PAI 2025 GPS rempl2)'!$A$3:$E$505,4,0)</f>
        <v>Actividad propia</v>
      </c>
      <c r="U471" s="82" t="s">
        <v>1555</v>
      </c>
      <c r="V471" s="31">
        <f>VLOOKUP(S471,'PAI 2025 GPS rempl2)'!$E$4:$P$504,12,0)</f>
        <v>30</v>
      </c>
      <c r="W471" s="148"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2" spans="1:23" x14ac:dyDescent="0.25">
      <c r="A472" s="81" t="s">
        <v>1382</v>
      </c>
      <c r="B472" s="81" t="str">
        <f>VLOOKUP(A472,'PAI 2025 GPS rempl2)'!$A$3:$E$505,4,0)</f>
        <v>Actividad propia</v>
      </c>
      <c r="C472" s="82" t="s">
        <v>1555</v>
      </c>
      <c r="D472" s="82" t="s">
        <v>1558</v>
      </c>
      <c r="E472" s="82" t="s">
        <v>606</v>
      </c>
      <c r="F472" s="82"/>
      <c r="G472" s="82" t="str">
        <f>VLOOKUP(A472,'PAI 2025 GPS rempl2)'!$E$4:$L$504,8,0)</f>
        <v>N/A</v>
      </c>
      <c r="H472" s="82" t="str">
        <f>VLOOKUP(A472,'PAI 2025 GPS rempl2)'!$A$4:$V$504,15,0)</f>
        <v>Elaborar un plan de trabajo con las áreas participantes del producto, con el propósito de lograr una sede electrónica accesible, intuitiva y comprensible (Plan de Trabajo para una sede electrónica accesible)</v>
      </c>
      <c r="I472" s="82">
        <f>VLOOKUP(A472,'PAI 2025 GPS rempl2)'!$A$4:$V$504,17,0)</f>
        <v>1</v>
      </c>
      <c r="J472" s="82" t="str">
        <f>VLOOKUP(A472,'PAI 2025 GPS rempl2)'!$A$4:$V$504,18,0)</f>
        <v>Númerica</v>
      </c>
      <c r="K472" s="169">
        <f>VLOOKUP(A472,'PAI 2025 GPS rempl2)'!$A$4:$V$504,20,0)</f>
        <v>45705</v>
      </c>
      <c r="L472" s="169">
        <f>VLOOKUP(A472,'PAI 2025 GPS rempl2)'!$A$4:$V$504,21,0)</f>
        <v>45730</v>
      </c>
      <c r="M472" s="82" t="str">
        <f>VLOOKUP(A472,'PAI 2025 GPS rempl2)'!$A$4:$V$504,22,0)</f>
        <v>100-SECRETARIA GENERAL;
20-OFICINA DE TECNOLOGÍA E INFORMÁTICA;
73-GRUPO DE TRABAJO DE COMUNICACION</v>
      </c>
      <c r="N472" s="82"/>
      <c r="O472" s="82"/>
      <c r="P472" s="82"/>
      <c r="Q472" s="82"/>
      <c r="S472" s="81" t="s">
        <v>1382</v>
      </c>
      <c r="T472" s="81" t="str">
        <f>VLOOKUP(A472,'PAI 2025 GPS rempl2)'!$A$3:$E$505,4,0)</f>
        <v>Actividad propia</v>
      </c>
      <c r="U472" s="82" t="s">
        <v>1555</v>
      </c>
      <c r="V472" s="31">
        <f>VLOOKUP(S472,'PAI 2025 GPS rempl2)'!$E$4:$P$504,12,0)</f>
        <v>10</v>
      </c>
      <c r="W472" s="148"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3" spans="1:23" x14ac:dyDescent="0.25">
      <c r="A473" s="81" t="s">
        <v>1384</v>
      </c>
      <c r="B473" s="81" t="str">
        <f>VLOOKUP(A473,'PAI 2025 GPS rempl2)'!$A$3:$E$505,4,0)</f>
        <v>Actividad propia</v>
      </c>
      <c r="C473" s="82" t="s">
        <v>1555</v>
      </c>
      <c r="D473" s="82" t="s">
        <v>1558</v>
      </c>
      <c r="E473" s="82" t="s">
        <v>606</v>
      </c>
      <c r="F473" s="82"/>
      <c r="G473" s="82" t="str">
        <f>VLOOKUP(A473,'PAI 2025 GPS rempl2)'!$E$4:$L$504,8,0)</f>
        <v>N/A</v>
      </c>
      <c r="H473" s="82" t="str">
        <f>VLOOKUP(A473,'PAI 2025 GPS rempl2)'!$A$4:$V$504,15,0)</f>
        <v>Ejecutar el plan de trabajo para una sede electrónica accesible, intuitiva y comprensible (Plan de trabajo con seguimiento y sus respectivas evidencias)</v>
      </c>
      <c r="I473" s="82">
        <f>VLOOKUP(A473,'PAI 2025 GPS rempl2)'!$A$4:$V$504,17,0)</f>
        <v>100</v>
      </c>
      <c r="J473" s="82" t="str">
        <f>VLOOKUP(A473,'PAI 2025 GPS rempl2)'!$A$4:$V$504,18,0)</f>
        <v>Porcentual</v>
      </c>
      <c r="K473" s="169">
        <f>VLOOKUP(A473,'PAI 2025 GPS rempl2)'!$A$4:$V$504,20,0)</f>
        <v>45733</v>
      </c>
      <c r="L473" s="169">
        <f>VLOOKUP(A473,'PAI 2025 GPS rempl2)'!$A$4:$V$504,21,0)</f>
        <v>46007</v>
      </c>
      <c r="M473" s="82" t="str">
        <f>VLOOKUP(A473,'PAI 2025 GPS rempl2)'!$A$4:$V$504,22,0)</f>
        <v>100-SECRETARIA GENERAL;
20-OFICINA DE TECNOLOGÍA E INFORMÁTICA;
73-GRUPO DE TRABAJO DE COMUNICACION</v>
      </c>
      <c r="N473" s="82"/>
      <c r="O473" s="82"/>
      <c r="P473" s="82"/>
      <c r="Q473" s="82"/>
      <c r="S473" s="81" t="s">
        <v>1384</v>
      </c>
      <c r="T473" s="81" t="str">
        <f>VLOOKUP(A473,'PAI 2025 GPS rempl2)'!$A$3:$E$505,4,0)</f>
        <v>Actividad propia</v>
      </c>
      <c r="U473" s="82" t="s">
        <v>1555</v>
      </c>
      <c r="V473" s="31">
        <f>VLOOKUP(S473,'PAI 2025 GPS rempl2)'!$E$4:$P$504,12,0)</f>
        <v>60</v>
      </c>
      <c r="W473" s="148"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4" spans="1:23" x14ac:dyDescent="0.25">
      <c r="A474" s="81" t="s">
        <v>1385</v>
      </c>
      <c r="B474" s="81" t="str">
        <f>VLOOKUP(A474,'PAI 2025 GPS rempl2)'!$A$3:$E$505,4,0)</f>
        <v>Producto</v>
      </c>
      <c r="C474" s="82" t="s">
        <v>1555</v>
      </c>
      <c r="D474" s="82" t="s">
        <v>1563</v>
      </c>
      <c r="E474" s="82" t="s">
        <v>715</v>
      </c>
      <c r="F474" s="82" t="s">
        <v>61</v>
      </c>
      <c r="G474" s="82" t="str">
        <f>VLOOKUP(A474,'PAI 2025 GPS rempl2)'!$E$4:$L$504,8,0)</f>
        <v>FUNCIONAMIENTO</v>
      </c>
      <c r="H474" s="82"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2">
        <f>VLOOKUP(A474,'PAI 2025 GPS rempl2)'!$A$4:$V$504,17,0)</f>
        <v>1</v>
      </c>
      <c r="J474" s="82" t="str">
        <f>VLOOKUP(A474,'PAI 2025 GPS rempl2)'!$A$4:$V$504,18,0)</f>
        <v>Númerica</v>
      </c>
      <c r="K474" s="169">
        <f>VLOOKUP(A474,'PAI 2025 GPS rempl2)'!$A$4:$V$504,20,0)</f>
        <v>45684</v>
      </c>
      <c r="L474" s="169">
        <f>VLOOKUP(A474,'PAI 2025 GPS rempl2)'!$A$4:$V$504,21,0)</f>
        <v>46007</v>
      </c>
      <c r="M474" s="82"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2" t="s">
        <v>1769</v>
      </c>
      <c r="O474" s="82" t="s">
        <v>1426</v>
      </c>
      <c r="P474" s="82">
        <v>0</v>
      </c>
      <c r="Q474" s="82" t="s">
        <v>1525</v>
      </c>
      <c r="S474" s="81" t="s">
        <v>1385</v>
      </c>
      <c r="T474" s="81" t="str">
        <f>VLOOKUP(A474,'PAI 2025 GPS rempl2)'!$A$3:$E$505,4,0)</f>
        <v>Producto</v>
      </c>
      <c r="U474" s="82" t="s">
        <v>1555</v>
      </c>
      <c r="V474" s="31">
        <f>VLOOKUP(S474,'PAI 2025 GPS rempl2)'!$E$4:$P$504,12,0)</f>
        <v>25</v>
      </c>
      <c r="W474" s="146">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81" t="s">
        <v>1387</v>
      </c>
      <c r="B475" s="81" t="str">
        <f>VLOOKUP(A475,'PAI 2025 GPS rempl2)'!$A$3:$E$505,4,0)</f>
        <v>Actividad propia</v>
      </c>
      <c r="C475" s="82" t="s">
        <v>1555</v>
      </c>
      <c r="D475" s="82" t="s">
        <v>1563</v>
      </c>
      <c r="E475" s="82" t="s">
        <v>715</v>
      </c>
      <c r="F475" s="82"/>
      <c r="G475" s="82" t="str">
        <f>VLOOKUP(A475,'PAI 2025 GPS rempl2)'!$E$4:$L$504,8,0)</f>
        <v>N/A</v>
      </c>
      <c r="H475" s="82" t="str">
        <f>VLOOKUP(A475,'PAI 2025 GPS rempl2)'!$A$4:$V$504,15,0)</f>
        <v>Actualizar la política de Derechos Humanos de la Entidad, incorporando el enfoque diferencial  (Política de Derechos Humanos Actualizada)</v>
      </c>
      <c r="I475" s="82">
        <f>VLOOKUP(A475,'PAI 2025 GPS rempl2)'!$A$4:$V$504,17,0)</f>
        <v>1</v>
      </c>
      <c r="J475" s="82" t="str">
        <f>VLOOKUP(A475,'PAI 2025 GPS rempl2)'!$A$4:$V$504,18,0)</f>
        <v>Númerica</v>
      </c>
      <c r="K475" s="169">
        <f>VLOOKUP(A475,'PAI 2025 GPS rempl2)'!$A$4:$V$504,20,0)</f>
        <v>45684</v>
      </c>
      <c r="L475" s="169">
        <f>VLOOKUP(A475,'PAI 2025 GPS rempl2)'!$A$4:$V$504,21,0)</f>
        <v>45989</v>
      </c>
      <c r="M475" s="82" t="str">
        <f>VLOOKUP(A475,'PAI 2025 GPS rempl2)'!$A$4:$V$504,22,0)</f>
        <v>100-SECRETARIA GENERAL</v>
      </c>
      <c r="N475" s="82"/>
      <c r="O475" s="82"/>
      <c r="P475" s="82"/>
      <c r="Q475" s="82"/>
      <c r="S475" s="81" t="s">
        <v>1387</v>
      </c>
      <c r="T475" s="81" t="str">
        <f>VLOOKUP(A475,'PAI 2025 GPS rempl2)'!$A$3:$E$505,4,0)</f>
        <v>Actividad propia</v>
      </c>
      <c r="U475" s="82" t="s">
        <v>1555</v>
      </c>
      <c r="V475" s="31">
        <f>VLOOKUP(S475,'PAI 2025 GPS rempl2)'!$E$4:$P$504,12,0)</f>
        <v>50</v>
      </c>
      <c r="W475" s="148"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6" spans="1:23" x14ac:dyDescent="0.25">
      <c r="A476" s="81" t="s">
        <v>1389</v>
      </c>
      <c r="B476" s="81" t="str">
        <f>VLOOKUP(A476,'PAI 2025 GPS rempl2)'!$A$3:$E$505,4,0)</f>
        <v>Actividad propia</v>
      </c>
      <c r="C476" s="82" t="s">
        <v>1555</v>
      </c>
      <c r="D476" s="82" t="s">
        <v>1563</v>
      </c>
      <c r="E476" s="82" t="s">
        <v>715</v>
      </c>
      <c r="F476" s="82"/>
      <c r="G476" s="82" t="str">
        <f>VLOOKUP(A476,'PAI 2025 GPS rempl2)'!$E$4:$L$504,8,0)</f>
        <v>N/A</v>
      </c>
      <c r="H476" s="82" t="str">
        <f>VLOOKUP(A476,'PAI 2025 GPS rempl2)'!$A$4:$V$504,15,0)</f>
        <v>Ejecutar el plan de trabajo de la Política de Equidad de Género y Diversidad, formulado en la vigencia 2024 (Plan de trabajo con seguimiento y sus respectivas evidencias)</v>
      </c>
      <c r="I476" s="82">
        <f>VLOOKUP(A476,'PAI 2025 GPS rempl2)'!$A$4:$V$504,17,0)</f>
        <v>100</v>
      </c>
      <c r="J476" s="82" t="str">
        <f>VLOOKUP(A476,'PAI 2025 GPS rempl2)'!$A$4:$V$504,18,0)</f>
        <v>Porcentual</v>
      </c>
      <c r="K476" s="169">
        <f>VLOOKUP(A476,'PAI 2025 GPS rempl2)'!$A$4:$V$504,20,0)</f>
        <v>45684</v>
      </c>
      <c r="L476" s="169">
        <f>VLOOKUP(A476,'PAI 2025 GPS rempl2)'!$A$4:$V$504,21,0)</f>
        <v>46007</v>
      </c>
      <c r="M476" s="82"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2"/>
      <c r="O476" s="82"/>
      <c r="P476" s="82"/>
      <c r="Q476" s="82"/>
      <c r="S476" s="81" t="s">
        <v>1389</v>
      </c>
      <c r="T476" s="81" t="str">
        <f>VLOOKUP(A476,'PAI 2025 GPS rempl2)'!$A$3:$E$505,4,0)</f>
        <v>Actividad propia</v>
      </c>
      <c r="U476" s="82" t="s">
        <v>1555</v>
      </c>
      <c r="V476" s="31">
        <f>VLOOKUP(S476,'PAI 2025 GPS rempl2)'!$E$4:$P$504,12,0)</f>
        <v>50</v>
      </c>
      <c r="W476" s="148"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7" spans="1:23" x14ac:dyDescent="0.25">
      <c r="A477" s="81" t="s">
        <v>1394</v>
      </c>
      <c r="B477" s="81" t="str">
        <f>VLOOKUP(A477,'PAI 2025 GPS rempl2)'!$A$3:$E$505,4,0)</f>
        <v>Producto</v>
      </c>
      <c r="C477" s="82" t="s">
        <v>1555</v>
      </c>
      <c r="D477" s="82" t="s">
        <v>1557</v>
      </c>
      <c r="E477" s="82" t="s">
        <v>592</v>
      </c>
      <c r="F477" s="82" t="s">
        <v>61</v>
      </c>
      <c r="G477" s="82" t="str">
        <f>VLOOKUP(A477,'PAI 2025 GPS rempl2)'!$E$4:$L$504,8,0)</f>
        <v>FUNCIONAMIENTO</v>
      </c>
      <c r="H477" s="82"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2">
        <f>VLOOKUP(A477,'PAI 2025 GPS rempl2)'!$A$4:$V$504,17,0)</f>
        <v>100</v>
      </c>
      <c r="J477" s="82" t="str">
        <f>VLOOKUP(A477,'PAI 2025 GPS rempl2)'!$A$4:$V$504,18,0)</f>
        <v>Porcentual</v>
      </c>
      <c r="K477" s="169">
        <f>VLOOKUP(A477,'PAI 2025 GPS rempl2)'!$A$4:$V$504,20,0)</f>
        <v>45684</v>
      </c>
      <c r="L477" s="169">
        <f>VLOOKUP(A477,'PAI 2025 GPS rempl2)'!$A$4:$V$504,21,0)</f>
        <v>46010</v>
      </c>
      <c r="M477" s="82" t="str">
        <f>VLOOKUP(A477,'PAI 2025 GPS rempl2)'!$A$4:$V$504,22,0)</f>
        <v>100-SECRETARIA GENERAL</v>
      </c>
      <c r="N477" s="82" t="s">
        <v>1769</v>
      </c>
      <c r="O477" s="82" t="s">
        <v>1426</v>
      </c>
      <c r="P477" s="82">
        <v>0</v>
      </c>
      <c r="Q477" s="82" t="s">
        <v>1525</v>
      </c>
      <c r="S477" s="81" t="s">
        <v>1394</v>
      </c>
      <c r="T477" s="81" t="str">
        <f>VLOOKUP(A477,'PAI 2025 GPS rempl2)'!$A$3:$E$505,4,0)</f>
        <v>Producto</v>
      </c>
      <c r="U477" s="82" t="s">
        <v>1555</v>
      </c>
      <c r="V477" s="31">
        <f>VLOOKUP(S477,'PAI 2025 GPS rempl2)'!$E$4:$P$504,12,0)</f>
        <v>25</v>
      </c>
      <c r="W477" s="146">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81" t="s">
        <v>1396</v>
      </c>
      <c r="B478" s="81" t="str">
        <f>VLOOKUP(A478,'PAI 2025 GPS rempl2)'!$A$3:$E$505,4,0)</f>
        <v>Actividad propia</v>
      </c>
      <c r="C478" s="82" t="s">
        <v>1555</v>
      </c>
      <c r="D478" s="82" t="s">
        <v>1557</v>
      </c>
      <c r="E478" s="82" t="s">
        <v>592</v>
      </c>
      <c r="F478" s="82"/>
      <c r="G478" s="82" t="str">
        <f>VLOOKUP(A478,'PAI 2025 GPS rempl2)'!$E$4:$L$504,8,0)</f>
        <v>N/A</v>
      </c>
      <c r="H478" s="82"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2">
        <f>VLOOKUP(A478,'PAI 2025 GPS rempl2)'!$A$4:$V$504,17,0)</f>
        <v>1</v>
      </c>
      <c r="J478" s="82" t="str">
        <f>VLOOKUP(A478,'PAI 2025 GPS rempl2)'!$A$4:$V$504,18,0)</f>
        <v>Númerica</v>
      </c>
      <c r="K478" s="169">
        <f>VLOOKUP(A478,'PAI 2025 GPS rempl2)'!$A$4:$V$504,20,0)</f>
        <v>45684</v>
      </c>
      <c r="L478" s="169">
        <f>VLOOKUP(A478,'PAI 2025 GPS rempl2)'!$A$4:$V$504,21,0)</f>
        <v>45716</v>
      </c>
      <c r="M478" s="82" t="str">
        <f>VLOOKUP(A478,'PAI 2025 GPS rempl2)'!$A$4:$V$504,22,0)</f>
        <v>100-SECRETARIA GENERAL</v>
      </c>
      <c r="N478" s="82"/>
      <c r="O478" s="82"/>
      <c r="P478" s="82"/>
      <c r="Q478" s="82"/>
      <c r="S478" s="81" t="s">
        <v>1396</v>
      </c>
      <c r="T478" s="81" t="str">
        <f>VLOOKUP(A478,'PAI 2025 GPS rempl2)'!$A$3:$E$505,4,0)</f>
        <v>Actividad propia</v>
      </c>
      <c r="U478" s="82" t="s">
        <v>1555</v>
      </c>
      <c r="V478" s="31">
        <f>VLOOKUP(S478,'PAI 2025 GPS rempl2)'!$E$4:$P$504,12,0)</f>
        <v>10</v>
      </c>
      <c r="W478" s="148"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9" spans="1:23" x14ac:dyDescent="0.25">
      <c r="A479" s="81" t="s">
        <v>1398</v>
      </c>
      <c r="B479" s="81" t="str">
        <f>VLOOKUP(A479,'PAI 2025 GPS rempl2)'!$A$3:$E$505,4,0)</f>
        <v>Actividad propia</v>
      </c>
      <c r="C479" s="82" t="s">
        <v>1555</v>
      </c>
      <c r="D479" s="82" t="s">
        <v>1557</v>
      </c>
      <c r="E479" s="82" t="s">
        <v>592</v>
      </c>
      <c r="F479" s="82"/>
      <c r="G479" s="82" t="str">
        <f>VLOOKUP(A479,'PAI 2025 GPS rempl2)'!$E$4:$L$504,8,0)</f>
        <v>N/A</v>
      </c>
      <c r="H479" s="82" t="str">
        <f>VLOOKUP(A479,'PAI 2025 GPS rempl2)'!$A$4:$V$504,15,0)</f>
        <v>Elaborar un plan de trabajo con las actividades propuestas dentro de la estrategia para fortalecer la cultura de sostenibilidad de la Entidad (Plan de Trabajo con las actividades de la Estrategia)</v>
      </c>
      <c r="I479" s="82">
        <f>VLOOKUP(A479,'PAI 2025 GPS rempl2)'!$A$4:$V$504,17,0)</f>
        <v>1</v>
      </c>
      <c r="J479" s="82" t="str">
        <f>VLOOKUP(A479,'PAI 2025 GPS rempl2)'!$A$4:$V$504,18,0)</f>
        <v>Númerica</v>
      </c>
      <c r="K479" s="169">
        <f>VLOOKUP(A479,'PAI 2025 GPS rempl2)'!$A$4:$V$504,20,0)</f>
        <v>45719</v>
      </c>
      <c r="L479" s="169">
        <f>VLOOKUP(A479,'PAI 2025 GPS rempl2)'!$A$4:$V$504,21,0)</f>
        <v>45863</v>
      </c>
      <c r="M479" s="82" t="str">
        <f>VLOOKUP(A479,'PAI 2025 GPS rempl2)'!$A$4:$V$504,22,0)</f>
        <v>100-SECRETARIA GENERAL</v>
      </c>
      <c r="N479" s="82"/>
      <c r="O479" s="82"/>
      <c r="P479" s="82"/>
      <c r="Q479" s="82"/>
      <c r="S479" s="81" t="s">
        <v>1398</v>
      </c>
      <c r="T479" s="81" t="str">
        <f>VLOOKUP(A479,'PAI 2025 GPS rempl2)'!$A$3:$E$505,4,0)</f>
        <v>Actividad propia</v>
      </c>
      <c r="U479" s="82" t="s">
        <v>1555</v>
      </c>
      <c r="V479" s="31">
        <f>VLOOKUP(S479,'PAI 2025 GPS rempl2)'!$E$4:$P$504,12,0)</f>
        <v>30</v>
      </c>
      <c r="W479" s="148"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0" spans="1:23" x14ac:dyDescent="0.25">
      <c r="A480" s="81" t="s">
        <v>1399</v>
      </c>
      <c r="B480" s="81" t="str">
        <f>VLOOKUP(A480,'PAI 2025 GPS rempl2)'!$A$3:$E$505,4,0)</f>
        <v>Actividad propia</v>
      </c>
      <c r="C480" s="82" t="s">
        <v>1555</v>
      </c>
      <c r="D480" s="82" t="s">
        <v>1557</v>
      </c>
      <c r="E480" s="82" t="s">
        <v>592</v>
      </c>
      <c r="F480" s="82"/>
      <c r="G480" s="82" t="str">
        <f>VLOOKUP(A480,'PAI 2025 GPS rempl2)'!$E$4:$L$504,8,0)</f>
        <v>N/A</v>
      </c>
      <c r="H480" s="82"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2">
        <f>VLOOKUP(A480,'PAI 2025 GPS rempl2)'!$A$4:$V$504,17,0)</f>
        <v>100</v>
      </c>
      <c r="J480" s="82" t="str">
        <f>VLOOKUP(A480,'PAI 2025 GPS rempl2)'!$A$4:$V$504,18,0)</f>
        <v>Porcentual</v>
      </c>
      <c r="K480" s="169">
        <f>VLOOKUP(A480,'PAI 2025 GPS rempl2)'!$A$4:$V$504,20,0)</f>
        <v>45719</v>
      </c>
      <c r="L480" s="169">
        <f>VLOOKUP(A480,'PAI 2025 GPS rempl2)'!$A$4:$V$504,21,0)</f>
        <v>46010</v>
      </c>
      <c r="M480" s="82" t="str">
        <f>VLOOKUP(A480,'PAI 2025 GPS rempl2)'!$A$4:$V$504,22,0)</f>
        <v>100-SECRETARIA GENERAL</v>
      </c>
      <c r="N480" s="82"/>
      <c r="O480" s="82"/>
      <c r="P480" s="82"/>
      <c r="Q480" s="82"/>
      <c r="S480" s="81" t="s">
        <v>1399</v>
      </c>
      <c r="T480" s="81" t="str">
        <f>VLOOKUP(A480,'PAI 2025 GPS rempl2)'!$A$3:$E$505,4,0)</f>
        <v>Actividad propia</v>
      </c>
      <c r="U480" s="82" t="s">
        <v>1555</v>
      </c>
      <c r="V480" s="31">
        <f>VLOOKUP(S480,'PAI 2025 GPS rempl2)'!$E$4:$P$504,12,0)</f>
        <v>60</v>
      </c>
      <c r="W480" s="148"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1" spans="1:23" x14ac:dyDescent="0.25">
      <c r="A481" s="81" t="s">
        <v>1404</v>
      </c>
      <c r="B481" s="81" t="str">
        <f>VLOOKUP(A481,'PAI 2025 GPS rempl2)'!$A$3:$E$505,4,0)</f>
        <v>Producto</v>
      </c>
      <c r="C481" s="82" t="s">
        <v>1568</v>
      </c>
      <c r="D481" s="82" t="s">
        <v>1567</v>
      </c>
      <c r="E481" s="82" t="s">
        <v>1005</v>
      </c>
      <c r="F481" s="82" t="s">
        <v>11</v>
      </c>
      <c r="G481" s="82" t="str">
        <f>VLOOKUP(A481,'PAI 2025 GPS rempl2)'!$E$4:$L$504,8,0)</f>
        <v>FUNCIONAMIENTO</v>
      </c>
      <c r="H481" s="82"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2">
        <f>VLOOKUP(A481,'PAI 2025 GPS rempl2)'!$A$4:$V$504,17,0)</f>
        <v>100</v>
      </c>
      <c r="J481" s="82" t="str">
        <f>VLOOKUP(A481,'PAI 2025 GPS rempl2)'!$A$4:$V$504,18,0)</f>
        <v>Porcentual</v>
      </c>
      <c r="K481" s="169">
        <f>VLOOKUP(A481,'PAI 2025 GPS rempl2)'!$A$4:$V$504,20,0)</f>
        <v>45691</v>
      </c>
      <c r="L481" s="169">
        <f>VLOOKUP(A481,'PAI 2025 GPS rempl2)'!$A$4:$V$504,21,0)</f>
        <v>46010</v>
      </c>
      <c r="M481" s="82" t="str">
        <f>VLOOKUP(A481,'PAI 2025 GPS rempl2)'!$A$4:$V$504,22,0)</f>
        <v>141-GRUPO DE TRABAJO DE GESTIÓN DOCUMENTAL Y ARCHIVO</v>
      </c>
      <c r="N481" s="82" t="s">
        <v>1429</v>
      </c>
      <c r="O481" s="82" t="s">
        <v>1430</v>
      </c>
      <c r="P481" s="82">
        <v>0</v>
      </c>
      <c r="Q481" s="82" t="s">
        <v>1526</v>
      </c>
      <c r="S481" s="81" t="s">
        <v>1404</v>
      </c>
      <c r="T481" s="81" t="str">
        <f>VLOOKUP(A481,'PAI 2025 GPS rempl2)'!$A$3:$E$505,4,0)</f>
        <v>Producto</v>
      </c>
      <c r="U481" s="82" t="s">
        <v>1568</v>
      </c>
      <c r="V481" s="31">
        <f>VLOOKUP(S481,'PAI 2025 GPS rempl2)'!$E$4:$P$504,12,0)</f>
        <v>30</v>
      </c>
      <c r="W481" s="31">
        <f>+V481</f>
        <v>30</v>
      </c>
    </row>
    <row r="482" spans="1:23" x14ac:dyDescent="0.25">
      <c r="A482" s="81" t="s">
        <v>1406</v>
      </c>
      <c r="B482" s="81" t="str">
        <f>VLOOKUP(A482,'PAI 2025 GPS rempl2)'!$A$3:$E$505,4,0)</f>
        <v>Actividad propia</v>
      </c>
      <c r="C482" s="82" t="s">
        <v>1568</v>
      </c>
      <c r="D482" s="82" t="s">
        <v>1567</v>
      </c>
      <c r="E482" s="82" t="s">
        <v>1005</v>
      </c>
      <c r="F482" s="82"/>
      <c r="G482" s="82" t="str">
        <f>VLOOKUP(A482,'PAI 2025 GPS rempl2)'!$E$4:$L$504,8,0)</f>
        <v>N/A</v>
      </c>
      <c r="H482" s="82" t="str">
        <f>VLOOKUP(A482,'PAI 2025 GPS rempl2)'!$A$4:$V$504,15,0)</f>
        <v>Definir la estrategia que garantizará la transición al expediente electrónico. (Incluye metas, plazos, recursos necesarios y etapas de implementación) (documento con la estrategia definida / único entregable)</v>
      </c>
      <c r="I482" s="82">
        <f>VLOOKUP(A482,'PAI 2025 GPS rempl2)'!$A$4:$V$504,17,0)</f>
        <v>1</v>
      </c>
      <c r="J482" s="82" t="str">
        <f>VLOOKUP(A482,'PAI 2025 GPS rempl2)'!$A$4:$V$504,18,0)</f>
        <v>Númerica</v>
      </c>
      <c r="K482" s="169">
        <f>VLOOKUP(A482,'PAI 2025 GPS rempl2)'!$A$4:$V$504,20,0)</f>
        <v>45691</v>
      </c>
      <c r="L482" s="169">
        <f>VLOOKUP(A482,'PAI 2025 GPS rempl2)'!$A$4:$V$504,21,0)</f>
        <v>45772</v>
      </c>
      <c r="M482" s="82" t="str">
        <f>VLOOKUP(A482,'PAI 2025 GPS rempl2)'!$A$4:$V$504,22,0)</f>
        <v>141-GRUPO DE TRABAJO DE GESTIÓN DOCUMENTAL Y ARCHIVO</v>
      </c>
      <c r="N482" s="82"/>
      <c r="O482" s="82"/>
      <c r="P482" s="82"/>
      <c r="Q482" s="82"/>
      <c r="S482" s="81" t="s">
        <v>1406</v>
      </c>
      <c r="T482" s="81" t="str">
        <f>VLOOKUP(A482,'PAI 2025 GPS rempl2)'!$A$3:$E$505,4,0)</f>
        <v>Actividad propia</v>
      </c>
      <c r="U482" s="82" t="s">
        <v>1568</v>
      </c>
      <c r="V482" s="31">
        <f>VLOOKUP(S482,'PAI 2025 GPS rempl2)'!$E$4:$P$504,12,0)</f>
        <v>25</v>
      </c>
      <c r="W482" s="31">
        <f>+(V482*100)/(V$274+$V$275+$V$276+$V$278+$V$280+$V$281+$V$482+$V$483+$V$484+$V$486+$V$487+$V$488+$V$490)</f>
        <v>5</v>
      </c>
    </row>
    <row r="483" spans="1:23" x14ac:dyDescent="0.25">
      <c r="A483" s="81" t="s">
        <v>1409</v>
      </c>
      <c r="B483" s="81" t="str">
        <f>VLOOKUP(A483,'PAI 2025 GPS rempl2)'!$A$3:$E$505,4,0)</f>
        <v>Actividad propia</v>
      </c>
      <c r="C483" s="82" t="s">
        <v>1568</v>
      </c>
      <c r="D483" s="82" t="s">
        <v>1567</v>
      </c>
      <c r="E483" s="82" t="s">
        <v>1005</v>
      </c>
      <c r="F483" s="82"/>
      <c r="G483" s="82" t="str">
        <f>VLOOKUP(A483,'PAI 2025 GPS rempl2)'!$E$4:$L$504,8,0)</f>
        <v>N/A</v>
      </c>
      <c r="H483" s="82" t="str">
        <f>VLOOKUP(A483,'PAI 2025 GPS rempl2)'!$A$4:$V$504,15,0)</f>
        <v>Elaborar un plan de trabajo que defina las actividades,  fechas y responsbales, que permitan la implementación de la estrategia definida (plan de trabajo / único entregable)</v>
      </c>
      <c r="I483" s="82">
        <f>VLOOKUP(A483,'PAI 2025 GPS rempl2)'!$A$4:$V$504,17,0)</f>
        <v>1</v>
      </c>
      <c r="J483" s="82" t="str">
        <f>VLOOKUP(A483,'PAI 2025 GPS rempl2)'!$A$4:$V$504,18,0)</f>
        <v>Númerica</v>
      </c>
      <c r="K483" s="169">
        <f>VLOOKUP(A483,'PAI 2025 GPS rempl2)'!$A$4:$V$504,20,0)</f>
        <v>45775</v>
      </c>
      <c r="L483" s="169">
        <f>VLOOKUP(A483,'PAI 2025 GPS rempl2)'!$A$4:$V$504,21,0)</f>
        <v>45793</v>
      </c>
      <c r="M483" s="82" t="str">
        <f>VLOOKUP(A483,'PAI 2025 GPS rempl2)'!$A$4:$V$504,22,0)</f>
        <v>141-GRUPO DE TRABAJO DE GESTIÓN DOCUMENTAL Y ARCHIVO</v>
      </c>
      <c r="N483" s="82"/>
      <c r="O483" s="82"/>
      <c r="P483" s="82"/>
      <c r="Q483" s="82"/>
      <c r="S483" s="81" t="s">
        <v>1409</v>
      </c>
      <c r="T483" s="81" t="str">
        <f>VLOOKUP(A483,'PAI 2025 GPS rempl2)'!$A$3:$E$505,4,0)</f>
        <v>Actividad propia</v>
      </c>
      <c r="U483" s="82" t="s">
        <v>1568</v>
      </c>
      <c r="V483" s="31">
        <f>VLOOKUP(S483,'PAI 2025 GPS rempl2)'!$E$4:$P$504,12,0)</f>
        <v>25</v>
      </c>
      <c r="W483" s="31">
        <f>+(V483*100)/(V$274+$V$275+$V$276+$V$278+$V$280+$V$281+$V$482+$V$483+$V$484+$V$486+$V$487+$V$488+$V$490)</f>
        <v>5</v>
      </c>
    </row>
    <row r="484" spans="1:23" x14ac:dyDescent="0.25">
      <c r="A484" s="81" t="s">
        <v>1412</v>
      </c>
      <c r="B484" s="81" t="str">
        <f>VLOOKUP(A484,'PAI 2025 GPS rempl2)'!$A$3:$E$505,4,0)</f>
        <v>Actividad propia</v>
      </c>
      <c r="C484" s="82" t="s">
        <v>1568</v>
      </c>
      <c r="D484" s="82" t="s">
        <v>1567</v>
      </c>
      <c r="E484" s="82" t="s">
        <v>1005</v>
      </c>
      <c r="F484" s="82"/>
      <c r="G484" s="82" t="str">
        <f>VLOOKUP(A484,'PAI 2025 GPS rempl2)'!$E$4:$L$504,8,0)</f>
        <v>N/A</v>
      </c>
      <c r="H484" s="82" t="str">
        <f>VLOOKUP(A484,'PAI 2025 GPS rempl2)'!$A$4:$V$504,15,0)</f>
        <v>Ejecutar las actividades del plan de trabajo planificadas para la vigencia 2025 (Seguimiento al plan de trabajo y evidencias de su cumplimiento)</v>
      </c>
      <c r="I484" s="82">
        <f>VLOOKUP(A484,'PAI 2025 GPS rempl2)'!$A$4:$V$504,17,0)</f>
        <v>100</v>
      </c>
      <c r="J484" s="82" t="str">
        <f>VLOOKUP(A484,'PAI 2025 GPS rempl2)'!$A$4:$V$504,18,0)</f>
        <v>Porcentual</v>
      </c>
      <c r="K484" s="169">
        <f>VLOOKUP(A484,'PAI 2025 GPS rempl2)'!$A$4:$V$504,20,0)</f>
        <v>45796</v>
      </c>
      <c r="L484" s="169">
        <f>VLOOKUP(A484,'PAI 2025 GPS rempl2)'!$A$4:$V$504,21,0)</f>
        <v>46010</v>
      </c>
      <c r="M484" s="82" t="str">
        <f>VLOOKUP(A484,'PAI 2025 GPS rempl2)'!$A$4:$V$504,22,0)</f>
        <v>141-GRUPO DE TRABAJO DE GESTIÓN DOCUMENTAL Y ARCHIVO</v>
      </c>
      <c r="N484" s="82"/>
      <c r="O484" s="82"/>
      <c r="P484" s="82"/>
      <c r="Q484" s="82"/>
      <c r="S484" s="81" t="s">
        <v>1412</v>
      </c>
      <c r="T484" s="81" t="str">
        <f>VLOOKUP(A484,'PAI 2025 GPS rempl2)'!$A$3:$E$505,4,0)</f>
        <v>Actividad propia</v>
      </c>
      <c r="U484" s="82" t="s">
        <v>1568</v>
      </c>
      <c r="V484" s="31">
        <f>VLOOKUP(S484,'PAI 2025 GPS rempl2)'!$E$4:$P$504,12,0)</f>
        <v>50</v>
      </c>
      <c r="W484" s="31">
        <f>+(V484*100)/(V$274+$V$275+$V$276+$V$278+$V$280+$V$281+$V$482+$V$483+$V$484+$V$486+$V$487+$V$488+$V$490)</f>
        <v>10</v>
      </c>
    </row>
    <row r="485" spans="1:23" x14ac:dyDescent="0.25">
      <c r="A485" s="81" t="s">
        <v>1414</v>
      </c>
      <c r="B485" s="81" t="str">
        <f>VLOOKUP(A485,'PAI 2025 GPS rempl2)'!$A$3:$E$505,4,0)</f>
        <v>Producto</v>
      </c>
      <c r="C485" s="82" t="s">
        <v>1568</v>
      </c>
      <c r="D485" s="82" t="s">
        <v>1567</v>
      </c>
      <c r="E485" s="82" t="s">
        <v>1005</v>
      </c>
      <c r="F485" s="82" t="s">
        <v>61</v>
      </c>
      <c r="G485" s="82" t="str">
        <f>VLOOKUP(A485,'PAI 2025 GPS rempl2)'!$E$4:$L$504,8,0)</f>
        <v>FUNCIONAMIENTO</v>
      </c>
      <c r="H485" s="82" t="str">
        <f>VLOOKUP(A485,'PAI 2025 GPS rempl2)'!$A$4:$V$504,15,0)</f>
        <v>Plan Institucional de Archivos publicado y ejecutado (Plan ejecutado con seguimiento / Link de publicación)</v>
      </c>
      <c r="I485" s="82">
        <f>VLOOKUP(A485,'PAI 2025 GPS rempl2)'!$A$4:$V$504,17,0)</f>
        <v>100</v>
      </c>
      <c r="J485" s="82" t="str">
        <f>VLOOKUP(A485,'PAI 2025 GPS rempl2)'!$A$4:$V$504,18,0)</f>
        <v>Porcentual</v>
      </c>
      <c r="K485" s="169">
        <f>VLOOKUP(A485,'PAI 2025 GPS rempl2)'!$A$4:$V$504,20,0)</f>
        <v>45671</v>
      </c>
      <c r="L485" s="169">
        <f>VLOOKUP(A485,'PAI 2025 GPS rempl2)'!$A$4:$V$504,21,0)</f>
        <v>46010</v>
      </c>
      <c r="M485" s="82" t="str">
        <f>VLOOKUP(A485,'PAI 2025 GPS rempl2)'!$A$4:$V$504,22,0)</f>
        <v>141-GRUPO DE TRABAJO DE GESTIÓN DOCUMENTAL Y ARCHIVO</v>
      </c>
      <c r="N485" s="82" t="s">
        <v>1769</v>
      </c>
      <c r="O485" s="82" t="s">
        <v>1426</v>
      </c>
      <c r="P485" s="82" t="s">
        <v>1605</v>
      </c>
      <c r="Q485" s="82" t="s">
        <v>1525</v>
      </c>
      <c r="S485" s="81" t="s">
        <v>1414</v>
      </c>
      <c r="T485" s="81" t="str">
        <f>VLOOKUP(A485,'PAI 2025 GPS rempl2)'!$A$3:$E$505,4,0)</f>
        <v>Producto</v>
      </c>
      <c r="U485" s="82" t="s">
        <v>1568</v>
      </c>
      <c r="V485" s="31">
        <f>VLOOKUP(S485,'PAI 2025 GPS rempl2)'!$E$4:$P$504,12,0)</f>
        <v>30</v>
      </c>
      <c r="W485" s="31">
        <f>+V485</f>
        <v>30</v>
      </c>
    </row>
    <row r="486" spans="1:23" x14ac:dyDescent="0.25">
      <c r="A486" s="81" t="s">
        <v>1416</v>
      </c>
      <c r="B486" s="81" t="str">
        <f>VLOOKUP(A486,'PAI 2025 GPS rempl2)'!$A$3:$E$505,4,0)</f>
        <v>Actividad propia</v>
      </c>
      <c r="C486" s="82" t="s">
        <v>1568</v>
      </c>
      <c r="D486" s="82" t="s">
        <v>1567</v>
      </c>
      <c r="E486" s="82" t="s">
        <v>1005</v>
      </c>
      <c r="F486" s="82"/>
      <c r="G486" s="82" t="str">
        <f>VLOOKUP(A486,'PAI 2025 GPS rempl2)'!$E$4:$L$504,8,0)</f>
        <v>N/A</v>
      </c>
      <c r="H486" s="82" t="str">
        <f>VLOOKUP(A486,'PAI 2025 GPS rempl2)'!$A$4:$V$504,15,0)</f>
        <v>Actualizar y publicar el Plan Institucional de Archivo 2025 (Documento del Plan Institucional de Archivos, actualizado).)</v>
      </c>
      <c r="I486" s="82">
        <f>VLOOKUP(A486,'PAI 2025 GPS rempl2)'!$A$4:$V$504,17,0)</f>
        <v>1</v>
      </c>
      <c r="J486" s="82" t="str">
        <f>VLOOKUP(A486,'PAI 2025 GPS rempl2)'!$A$4:$V$504,18,0)</f>
        <v>Númerica</v>
      </c>
      <c r="K486" s="169">
        <f>VLOOKUP(A486,'PAI 2025 GPS rempl2)'!$A$4:$V$504,20,0)</f>
        <v>45671</v>
      </c>
      <c r="L486" s="169">
        <f>VLOOKUP(A486,'PAI 2025 GPS rempl2)'!$A$4:$V$504,21,0)</f>
        <v>45688</v>
      </c>
      <c r="M486" s="82" t="str">
        <f>VLOOKUP(A486,'PAI 2025 GPS rempl2)'!$A$4:$V$504,22,0)</f>
        <v>141-GRUPO DE TRABAJO DE GESTIÓN DOCUMENTAL Y ARCHIVO</v>
      </c>
      <c r="N486" s="82"/>
      <c r="O486" s="82"/>
      <c r="P486" s="82"/>
      <c r="Q486" s="82"/>
      <c r="S486" s="81" t="s">
        <v>1416</v>
      </c>
      <c r="T486" s="81" t="str">
        <f>VLOOKUP(A486,'PAI 2025 GPS rempl2)'!$A$3:$E$505,4,0)</f>
        <v>Actividad propia</v>
      </c>
      <c r="U486" s="82" t="s">
        <v>1568</v>
      </c>
      <c r="V486" s="31">
        <f>VLOOKUP(S486,'PAI 2025 GPS rempl2)'!$E$4:$P$504,12,0)</f>
        <v>30</v>
      </c>
      <c r="W486" s="31">
        <f>+(V486*100)/(V$274+$V$275+$V$276+$V$278+$V$280+$V$281+$V$482+$V$483+$V$484+$V$486+$V$487+$V$488+$V$490)</f>
        <v>6</v>
      </c>
    </row>
    <row r="487" spans="1:23" x14ac:dyDescent="0.25">
      <c r="A487" s="81" t="s">
        <v>1418</v>
      </c>
      <c r="B487" s="81" t="str">
        <f>VLOOKUP(A487,'PAI 2025 GPS rempl2)'!$A$3:$E$505,4,0)</f>
        <v>Actividad propia</v>
      </c>
      <c r="C487" s="82" t="s">
        <v>1568</v>
      </c>
      <c r="D487" s="82" t="s">
        <v>1567</v>
      </c>
      <c r="E487" s="82" t="s">
        <v>1005</v>
      </c>
      <c r="F487" s="82"/>
      <c r="G487" s="82" t="str">
        <f>VLOOKUP(A487,'PAI 2025 GPS rempl2)'!$E$4:$L$504,8,0)</f>
        <v>N/A</v>
      </c>
      <c r="H487" s="82" t="str">
        <f>VLOOKUP(A487,'PAI 2025 GPS rempl2)'!$A$4:$V$504,15,0)</f>
        <v>Formular el plan institucional de Archivo (Documento de Plan de Trabajo para el seguimiento de la ejecución)</v>
      </c>
      <c r="I487" s="82">
        <f>VLOOKUP(A487,'PAI 2025 GPS rempl2)'!$A$4:$V$504,17,0)</f>
        <v>1</v>
      </c>
      <c r="J487" s="82" t="str">
        <f>VLOOKUP(A487,'PAI 2025 GPS rempl2)'!$A$4:$V$504,18,0)</f>
        <v>Númerica</v>
      </c>
      <c r="K487" s="169">
        <f>VLOOKUP(A487,'PAI 2025 GPS rempl2)'!$A$4:$V$504,20,0)</f>
        <v>45671</v>
      </c>
      <c r="L487" s="169">
        <f>VLOOKUP(A487,'PAI 2025 GPS rempl2)'!$A$4:$V$504,21,0)</f>
        <v>45688</v>
      </c>
      <c r="M487" s="82" t="str">
        <f>VLOOKUP(A487,'PAI 2025 GPS rempl2)'!$A$4:$V$504,22,0)</f>
        <v>141-GRUPO DE TRABAJO DE GESTIÓN DOCUMENTAL Y ARCHIVO</v>
      </c>
      <c r="N487" s="82"/>
      <c r="O487" s="82"/>
      <c r="P487" s="82"/>
      <c r="Q487" s="82"/>
      <c r="S487" s="81" t="s">
        <v>1418</v>
      </c>
      <c r="T487" s="81" t="str">
        <f>VLOOKUP(A487,'PAI 2025 GPS rempl2)'!$A$3:$E$505,4,0)</f>
        <v>Actividad propia</v>
      </c>
      <c r="U487" s="82" t="s">
        <v>1568</v>
      </c>
      <c r="V487" s="31">
        <f>VLOOKUP(S487,'PAI 2025 GPS rempl2)'!$E$4:$P$504,12,0)</f>
        <v>30</v>
      </c>
      <c r="W487" s="31">
        <f>+(V487*100)/(V$274+$V$275+$V$276+$V$278+$V$280+$V$281+$V$482+$V$483+$V$484+$V$486+$V$487+$V$488+$V$490)</f>
        <v>6</v>
      </c>
    </row>
    <row r="488" spans="1:23" x14ac:dyDescent="0.25">
      <c r="A488" s="81" t="s">
        <v>1420</v>
      </c>
      <c r="B488" s="81" t="str">
        <f>VLOOKUP(A488,'PAI 2025 GPS rempl2)'!$A$3:$E$505,4,0)</f>
        <v>Actividad propia</v>
      </c>
      <c r="C488" s="82" t="s">
        <v>1568</v>
      </c>
      <c r="D488" s="82" t="s">
        <v>1567</v>
      </c>
      <c r="E488" s="82" t="s">
        <v>1005</v>
      </c>
      <c r="F488" s="82"/>
      <c r="G488" s="82" t="str">
        <f>VLOOKUP(A488,'PAI 2025 GPS rempl2)'!$E$4:$L$504,8,0)</f>
        <v>N/A</v>
      </c>
      <c r="H488" s="82" t="str">
        <f>VLOOKUP(A488,'PAI 2025 GPS rempl2)'!$A$4:$V$504,15,0)</f>
        <v>Ejecutar el Plan de Trabajo del Plan Institucional de Archivos 2025 (informes de avance de ejecución del plan de trabajo)</v>
      </c>
      <c r="I488" s="82">
        <f>VLOOKUP(A488,'PAI 2025 GPS rempl2)'!$A$4:$V$504,17,0)</f>
        <v>100</v>
      </c>
      <c r="J488" s="82" t="str">
        <f>VLOOKUP(A488,'PAI 2025 GPS rempl2)'!$A$4:$V$504,18,0)</f>
        <v>Porcentual</v>
      </c>
      <c r="K488" s="169">
        <f>VLOOKUP(A488,'PAI 2025 GPS rempl2)'!$A$4:$V$504,20,0)</f>
        <v>45691</v>
      </c>
      <c r="L488" s="169">
        <f>VLOOKUP(A488,'PAI 2025 GPS rempl2)'!$A$4:$V$504,21,0)</f>
        <v>46010</v>
      </c>
      <c r="M488" s="82" t="str">
        <f>VLOOKUP(A488,'PAI 2025 GPS rempl2)'!$A$4:$V$504,22,0)</f>
        <v>141-GRUPO DE TRABAJO DE GESTIÓN DOCUMENTAL Y ARCHIVO</v>
      </c>
      <c r="N488" s="82"/>
      <c r="O488" s="82"/>
      <c r="P488" s="82"/>
      <c r="Q488" s="82"/>
      <c r="S488" s="81" t="s">
        <v>1420</v>
      </c>
      <c r="T488" s="81" t="str">
        <f>VLOOKUP(A488,'PAI 2025 GPS rempl2)'!$A$3:$E$505,4,0)</f>
        <v>Actividad propia</v>
      </c>
      <c r="U488" s="82" t="s">
        <v>1568</v>
      </c>
      <c r="V488" s="31">
        <f>VLOOKUP(S488,'PAI 2025 GPS rempl2)'!$E$4:$P$504,12,0)</f>
        <v>40</v>
      </c>
      <c r="W488" s="31">
        <f>+(V488*100)/(V$274+$V$275+$V$276+$V$278+$V$280+$V$281+$V$482+$V$483+$V$484+$V$486+$V$487+$V$488+$V$490)</f>
        <v>8</v>
      </c>
    </row>
    <row r="489" spans="1:23" x14ac:dyDescent="0.25">
      <c r="A489" s="81" t="s">
        <v>1422</v>
      </c>
      <c r="B489" s="81" t="str">
        <f>VLOOKUP(A489,'PAI 2025 GPS rempl2)'!$A$3:$E$505,4,0)</f>
        <v>Producto</v>
      </c>
      <c r="C489" s="82" t="s">
        <v>1568</v>
      </c>
      <c r="D489" s="82" t="s">
        <v>1567</v>
      </c>
      <c r="E489" s="82" t="s">
        <v>1005</v>
      </c>
      <c r="F489" s="82" t="s">
        <v>9</v>
      </c>
      <c r="G489" s="82" t="str">
        <f>VLOOKUP(A489,'PAI 2025 GPS rempl2)'!$E$4:$L$504,8,0)</f>
        <v>C-3599-0200-0005-53105b</v>
      </c>
      <c r="H489" s="82" t="str">
        <f>VLOOKUP(A489,'PAI 2025 GPS rempl2)'!$A$4:$V$504,15,0)</f>
        <v>Servicios complementarios de gestión documental con radicados de entrada, traslados y salidas, realizados.(Informe anual de servicios complementarios de gestión documental)</v>
      </c>
      <c r="I489" s="82">
        <f>VLOOKUP(A489,'PAI 2025 GPS rempl2)'!$A$4:$V$504,17,0)</f>
        <v>3357800</v>
      </c>
      <c r="J489" s="82" t="str">
        <f>VLOOKUP(A489,'PAI 2025 GPS rempl2)'!$A$4:$V$504,18,0)</f>
        <v>Númerica</v>
      </c>
      <c r="K489" s="169">
        <f>VLOOKUP(A489,'PAI 2025 GPS rempl2)'!$A$4:$V$504,20,0)</f>
        <v>45659</v>
      </c>
      <c r="L489" s="169">
        <f>VLOOKUP(A489,'PAI 2025 GPS rempl2)'!$A$4:$V$504,21,0)</f>
        <v>46022</v>
      </c>
      <c r="M489" s="82" t="str">
        <f>VLOOKUP(A489,'PAI 2025 GPS rempl2)'!$A$4:$V$504,22,0)</f>
        <v>141-GRUPO DE TRABAJO DE GESTIÓN DOCUMENTAL Y ARCHIVO</v>
      </c>
      <c r="N489" s="82" t="s">
        <v>1433</v>
      </c>
      <c r="O489" s="82" t="s">
        <v>1471</v>
      </c>
      <c r="P489" s="82">
        <v>0</v>
      </c>
      <c r="Q489" s="82" t="s">
        <v>1525</v>
      </c>
      <c r="S489" s="81" t="s">
        <v>1422</v>
      </c>
      <c r="T489" s="81" t="str">
        <f>VLOOKUP(A489,'PAI 2025 GPS rempl2)'!$A$3:$E$505,4,0)</f>
        <v>Producto</v>
      </c>
      <c r="U489" s="82" t="s">
        <v>1568</v>
      </c>
      <c r="V489" s="31">
        <f>VLOOKUP(S489,'PAI 2025 GPS rempl2)'!$E$4:$P$504,12,0)</f>
        <v>40</v>
      </c>
      <c r="W489" s="31">
        <f>+V489</f>
        <v>40</v>
      </c>
    </row>
    <row r="490" spans="1:23" x14ac:dyDescent="0.25">
      <c r="A490" s="81" t="s">
        <v>1424</v>
      </c>
      <c r="B490" s="81" t="str">
        <f>VLOOKUP(A490,'PAI 2025 GPS rempl2)'!$A$3:$E$505,4,0)</f>
        <v>Actividad propia</v>
      </c>
      <c r="C490" s="82" t="s">
        <v>1568</v>
      </c>
      <c r="D490" s="82" t="s">
        <v>1567</v>
      </c>
      <c r="E490" s="82" t="s">
        <v>1005</v>
      </c>
      <c r="F490" s="82"/>
      <c r="G490" s="82" t="str">
        <f>VLOOKUP(A490,'PAI 2025 GPS rempl2)'!$E$4:$L$504,8,0)</f>
        <v>N/A</v>
      </c>
      <c r="H490" s="82" t="str">
        <f>VLOOKUP(A490,'PAI 2025 GPS rempl2)'!$A$4:$V$504,15,0)</f>
        <v>Realizar los servicios complementarios de gestión a los documentos internos y externos radicados en la entidad (Informes de servicios complementarios de gestión documental)</v>
      </c>
      <c r="I490" s="82">
        <f>VLOOKUP(A490,'PAI 2025 GPS rempl2)'!$A$4:$V$504,17,0)</f>
        <v>3357800</v>
      </c>
      <c r="J490" s="82" t="str">
        <f>VLOOKUP(A490,'PAI 2025 GPS rempl2)'!$A$4:$V$504,18,0)</f>
        <v>Númerica</v>
      </c>
      <c r="K490" s="169">
        <f>VLOOKUP(A490,'PAI 2025 GPS rempl2)'!$A$4:$V$504,20,0)</f>
        <v>45659</v>
      </c>
      <c r="L490" s="169">
        <f>VLOOKUP(A490,'PAI 2025 GPS rempl2)'!$A$4:$V$504,21,0)</f>
        <v>46022</v>
      </c>
      <c r="M490" s="82" t="str">
        <f>VLOOKUP(A490,'PAI 2025 GPS rempl2)'!$A$4:$V$504,22,0)</f>
        <v>141-GRUPO DE TRABAJO DE GESTIÓN DOCUMENTAL Y ARCHIVO</v>
      </c>
      <c r="N490" s="82"/>
      <c r="O490" s="82"/>
      <c r="P490" s="82"/>
      <c r="Q490" s="82"/>
      <c r="S490" s="81" t="s">
        <v>1424</v>
      </c>
      <c r="T490" s="81" t="str">
        <f>VLOOKUP(A490,'PAI 2025 GPS rempl2)'!$A$3:$E$505,4,0)</f>
        <v>Actividad propia</v>
      </c>
      <c r="U490" s="82" t="s">
        <v>1568</v>
      </c>
      <c r="V490" s="31">
        <f>VLOOKUP(S490,'PAI 2025 GPS rempl2)'!$E$4:$P$504,12,0)</f>
        <v>100</v>
      </c>
      <c r="W490" s="31">
        <f>+(V490*100)/(V$274+$V$275+$V$276+$V$278+$V$280+$V$281+$V$482+$V$483+$V$484+$V$486+$V$487+$V$488+$V$490)</f>
        <v>20</v>
      </c>
    </row>
    <row r="491" spans="1:23" x14ac:dyDescent="0.25">
      <c r="P491" s="82"/>
      <c r="Q491" s="82"/>
    </row>
  </sheetData>
  <autoFilter ref="A2:AA490" xr:uid="{E7BCF3A1-0F57-454D-9148-9DA532812E2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D8" sqref="D8"/>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1" t="s">
        <v>1778</v>
      </c>
    </row>
    <row r="2" spans="2:22" ht="75" x14ac:dyDescent="0.25">
      <c r="B2" s="84" t="s">
        <v>1542</v>
      </c>
      <c r="C2" s="85" t="s">
        <v>1606</v>
      </c>
      <c r="I2" s="84" t="s">
        <v>1544</v>
      </c>
      <c r="J2" s="86" t="s">
        <v>1607</v>
      </c>
      <c r="V2" s="37"/>
    </row>
    <row r="3" spans="2:22" x14ac:dyDescent="0.25">
      <c r="V3" s="37"/>
    </row>
    <row r="4" spans="2:22" ht="30" x14ac:dyDescent="0.25">
      <c r="B4" s="308" t="s">
        <v>1608</v>
      </c>
      <c r="C4" s="309" t="s">
        <v>1609</v>
      </c>
      <c r="D4" s="310"/>
      <c r="E4" s="310"/>
      <c r="F4" s="311"/>
      <c r="G4" s="87" t="s">
        <v>1610</v>
      </c>
      <c r="V4" s="97"/>
    </row>
    <row r="5" spans="2:22" ht="30" x14ac:dyDescent="0.25">
      <c r="B5" s="308"/>
      <c r="C5" s="88" t="s">
        <v>1611</v>
      </c>
      <c r="D5" s="88" t="s">
        <v>1612</v>
      </c>
      <c r="E5" s="88" t="s">
        <v>1613</v>
      </c>
      <c r="F5" s="88" t="s">
        <v>1614</v>
      </c>
      <c r="G5" s="89" t="s">
        <v>1615</v>
      </c>
      <c r="I5" s="87" t="s">
        <v>1616</v>
      </c>
      <c r="J5" s="90" t="s">
        <v>1617</v>
      </c>
      <c r="L5" s="87" t="s">
        <v>1674</v>
      </c>
      <c r="M5" s="90" t="s">
        <v>1675</v>
      </c>
      <c r="O5" s="87" t="s">
        <v>1719</v>
      </c>
      <c r="P5" s="90" t="s">
        <v>1720</v>
      </c>
      <c r="R5" s="87" t="s">
        <v>1751</v>
      </c>
      <c r="S5" s="90" t="s">
        <v>1752</v>
      </c>
      <c r="U5" s="95" t="s">
        <v>1765</v>
      </c>
      <c r="V5" s="95" t="s">
        <v>1766</v>
      </c>
    </row>
    <row r="6" spans="2:22" ht="57" x14ac:dyDescent="0.25">
      <c r="B6" s="91" t="s">
        <v>1529</v>
      </c>
      <c r="C6" s="91" t="s">
        <v>1618</v>
      </c>
      <c r="D6" s="91" t="s">
        <v>1619</v>
      </c>
      <c r="E6" s="91" t="s">
        <v>1620</v>
      </c>
      <c r="F6" s="91" t="s">
        <v>1621</v>
      </c>
      <c r="G6" s="91" t="s">
        <v>1622</v>
      </c>
      <c r="I6" s="92" t="s">
        <v>1623</v>
      </c>
      <c r="J6" s="92" t="s">
        <v>1624</v>
      </c>
      <c r="L6" s="92" t="s">
        <v>1676</v>
      </c>
      <c r="M6" s="92" t="s">
        <v>1677</v>
      </c>
      <c r="O6" s="92" t="s">
        <v>1721</v>
      </c>
      <c r="P6" s="92" t="s">
        <v>1691</v>
      </c>
      <c r="R6" s="92" t="s">
        <v>1753</v>
      </c>
      <c r="S6" s="92" t="s">
        <v>1754</v>
      </c>
      <c r="U6" s="96" t="s">
        <v>31</v>
      </c>
      <c r="V6" s="69" t="s">
        <v>1759</v>
      </c>
    </row>
    <row r="7" spans="2:22" ht="60" x14ac:dyDescent="0.25">
      <c r="B7" s="91" t="s">
        <v>1625</v>
      </c>
      <c r="C7" s="91" t="s">
        <v>1618</v>
      </c>
      <c r="D7" s="91" t="s">
        <v>1626</v>
      </c>
      <c r="E7" s="91" t="s">
        <v>1627</v>
      </c>
      <c r="F7" s="91" t="s">
        <v>1628</v>
      </c>
      <c r="G7" s="91" t="s">
        <v>1622</v>
      </c>
      <c r="I7" s="92" t="s">
        <v>1629</v>
      </c>
      <c r="J7" s="92" t="s">
        <v>1630</v>
      </c>
      <c r="L7" s="92" t="s">
        <v>1678</v>
      </c>
      <c r="M7" s="92" t="s">
        <v>1679</v>
      </c>
      <c r="O7" s="92" t="s">
        <v>1722</v>
      </c>
      <c r="P7" s="92" t="s">
        <v>1693</v>
      </c>
      <c r="R7" s="92" t="s">
        <v>1755</v>
      </c>
      <c r="S7" s="92" t="s">
        <v>1756</v>
      </c>
      <c r="U7" s="96" t="s">
        <v>34</v>
      </c>
      <c r="V7" s="69" t="s">
        <v>1760</v>
      </c>
    </row>
    <row r="8" spans="2:22" ht="71.25" x14ac:dyDescent="0.25">
      <c r="B8" s="91" t="s">
        <v>1631</v>
      </c>
      <c r="C8" s="91" t="s">
        <v>1632</v>
      </c>
      <c r="D8" s="91" t="s">
        <v>1633</v>
      </c>
      <c r="E8" s="91" t="s">
        <v>1634</v>
      </c>
      <c r="F8" s="91" t="s">
        <v>1635</v>
      </c>
      <c r="G8" s="91" t="s">
        <v>1622</v>
      </c>
      <c r="I8" s="92" t="s">
        <v>1636</v>
      </c>
      <c r="J8" s="92" t="s">
        <v>1637</v>
      </c>
      <c r="L8" s="92" t="s">
        <v>1680</v>
      </c>
      <c r="M8" s="92" t="s">
        <v>1681</v>
      </c>
      <c r="O8" s="92" t="s">
        <v>1723</v>
      </c>
      <c r="P8" s="92" t="s">
        <v>1707</v>
      </c>
      <c r="U8" s="96" t="s">
        <v>23</v>
      </c>
      <c r="V8" s="69" t="s">
        <v>1761</v>
      </c>
    </row>
    <row r="9" spans="2:22" ht="57" x14ac:dyDescent="0.25">
      <c r="B9" s="91" t="s">
        <v>1638</v>
      </c>
      <c r="C9" s="91" t="s">
        <v>1632</v>
      </c>
      <c r="D9" s="91" t="s">
        <v>1633</v>
      </c>
      <c r="E9" s="91" t="s">
        <v>1634</v>
      </c>
      <c r="F9" s="91" t="s">
        <v>1639</v>
      </c>
      <c r="G9" s="91" t="s">
        <v>1640</v>
      </c>
      <c r="I9" s="92" t="s">
        <v>1641</v>
      </c>
      <c r="J9" s="92" t="s">
        <v>1642</v>
      </c>
      <c r="L9" s="92" t="s">
        <v>1682</v>
      </c>
      <c r="M9" s="92" t="s">
        <v>1683</v>
      </c>
      <c r="O9" s="92" t="s">
        <v>1724</v>
      </c>
      <c r="P9" s="92" t="s">
        <v>1717</v>
      </c>
      <c r="U9" s="96" t="s">
        <v>32</v>
      </c>
      <c r="V9" s="69" t="s">
        <v>1762</v>
      </c>
    </row>
    <row r="10" spans="2:22" ht="71.25" x14ac:dyDescent="0.25">
      <c r="B10" s="91" t="s">
        <v>1643</v>
      </c>
      <c r="C10" s="91" t="s">
        <v>1632</v>
      </c>
      <c r="D10" s="91" t="s">
        <v>1633</v>
      </c>
      <c r="E10" s="91" t="s">
        <v>1634</v>
      </c>
      <c r="F10" s="91" t="s">
        <v>1644</v>
      </c>
      <c r="G10" s="91" t="s">
        <v>1622</v>
      </c>
      <c r="I10" s="92" t="s">
        <v>1645</v>
      </c>
      <c r="J10" s="92" t="s">
        <v>1646</v>
      </c>
      <c r="L10" s="92" t="s">
        <v>1684</v>
      </c>
      <c r="M10" s="92" t="s">
        <v>1685</v>
      </c>
      <c r="O10" s="92" t="s">
        <v>1725</v>
      </c>
      <c r="P10" s="92" t="s">
        <v>1711</v>
      </c>
      <c r="U10" s="96" t="s">
        <v>29</v>
      </c>
      <c r="V10" s="69" t="s">
        <v>1762</v>
      </c>
    </row>
    <row r="11" spans="2:22" ht="71.25" x14ac:dyDescent="0.25">
      <c r="B11" s="91" t="s">
        <v>1647</v>
      </c>
      <c r="C11" s="91" t="s">
        <v>1632</v>
      </c>
      <c r="D11" s="91" t="s">
        <v>1633</v>
      </c>
      <c r="E11" s="91" t="s">
        <v>1634</v>
      </c>
      <c r="F11" s="91" t="s">
        <v>1644</v>
      </c>
      <c r="G11" s="91" t="s">
        <v>1648</v>
      </c>
      <c r="I11" s="92" t="s">
        <v>1649</v>
      </c>
      <c r="J11" s="92" t="s">
        <v>1650</v>
      </c>
      <c r="L11" s="92" t="s">
        <v>1686</v>
      </c>
      <c r="M11" s="92" t="s">
        <v>1687</v>
      </c>
      <c r="O11" s="92" t="s">
        <v>1726</v>
      </c>
      <c r="P11" s="92" t="s">
        <v>1709</v>
      </c>
      <c r="U11" s="96" t="s">
        <v>39</v>
      </c>
      <c r="V11" s="69" t="s">
        <v>1763</v>
      </c>
    </row>
    <row r="12" spans="2:22" ht="71.25" x14ac:dyDescent="0.25">
      <c r="B12" s="91" t="s">
        <v>1651</v>
      </c>
      <c r="C12" s="93" t="s">
        <v>1652</v>
      </c>
      <c r="D12" s="93" t="s">
        <v>1653</v>
      </c>
      <c r="E12" s="93" t="s">
        <v>1654</v>
      </c>
      <c r="F12" s="94" t="s">
        <v>1655</v>
      </c>
      <c r="G12" s="91" t="s">
        <v>1656</v>
      </c>
      <c r="I12" s="92" t="s">
        <v>1657</v>
      </c>
      <c r="J12" s="92" t="s">
        <v>1658</v>
      </c>
      <c r="L12" s="92" t="s">
        <v>1688</v>
      </c>
      <c r="M12" s="92" t="s">
        <v>1689</v>
      </c>
      <c r="O12" s="92" t="s">
        <v>1727</v>
      </c>
      <c r="P12" s="92" t="s">
        <v>1728</v>
      </c>
      <c r="U12" s="96" t="s">
        <v>22</v>
      </c>
      <c r="V12" s="69" t="s">
        <v>1757</v>
      </c>
    </row>
    <row r="13" spans="2:22" ht="71.25" x14ac:dyDescent="0.25">
      <c r="B13" s="91" t="s">
        <v>1659</v>
      </c>
      <c r="C13" s="91" t="s">
        <v>1652</v>
      </c>
      <c r="D13" s="91" t="s">
        <v>1653</v>
      </c>
      <c r="E13" s="91" t="s">
        <v>1654</v>
      </c>
      <c r="F13" s="91" t="s">
        <v>1655</v>
      </c>
      <c r="G13" s="91" t="s">
        <v>1648</v>
      </c>
      <c r="I13" s="92" t="s">
        <v>1660</v>
      </c>
      <c r="J13" s="92" t="s">
        <v>1661</v>
      </c>
      <c r="L13" s="92" t="s">
        <v>1690</v>
      </c>
      <c r="M13" s="92" t="s">
        <v>1691</v>
      </c>
      <c r="O13" s="92" t="s">
        <v>1729</v>
      </c>
      <c r="P13" s="92" t="s">
        <v>1730</v>
      </c>
      <c r="U13" s="96" t="s">
        <v>52</v>
      </c>
      <c r="V13" s="69" t="s">
        <v>1758</v>
      </c>
    </row>
    <row r="14" spans="2:22" ht="71.25" x14ac:dyDescent="0.25">
      <c r="B14" s="91" t="s">
        <v>1662</v>
      </c>
      <c r="C14" s="91" t="s">
        <v>1652</v>
      </c>
      <c r="D14" s="91" t="s">
        <v>1653</v>
      </c>
      <c r="E14" s="91" t="s">
        <v>1654</v>
      </c>
      <c r="F14" s="91" t="s">
        <v>1663</v>
      </c>
      <c r="G14" s="91" t="s">
        <v>1648</v>
      </c>
      <c r="I14" s="92" t="s">
        <v>1664</v>
      </c>
      <c r="J14" s="92" t="s">
        <v>1665</v>
      </c>
      <c r="L14" s="92" t="s">
        <v>1692</v>
      </c>
      <c r="M14" s="92" t="s">
        <v>1693</v>
      </c>
      <c r="O14" s="92" t="s">
        <v>1731</v>
      </c>
      <c r="P14" s="92" t="s">
        <v>1699</v>
      </c>
      <c r="U14" s="96" t="s">
        <v>298</v>
      </c>
      <c r="V14" s="69" t="s">
        <v>1764</v>
      </c>
    </row>
    <row r="15" spans="2:22" ht="45" x14ac:dyDescent="0.25">
      <c r="I15" s="92" t="s">
        <v>1666</v>
      </c>
      <c r="J15" s="92" t="s">
        <v>1667</v>
      </c>
      <c r="L15" s="92" t="s">
        <v>1694</v>
      </c>
      <c r="M15" s="92" t="s">
        <v>1695</v>
      </c>
      <c r="O15" s="92" t="s">
        <v>1732</v>
      </c>
      <c r="P15" s="92" t="s">
        <v>1713</v>
      </c>
      <c r="V15" s="37"/>
    </row>
    <row r="16" spans="2:22" ht="45" x14ac:dyDescent="0.25">
      <c r="I16" s="92" t="s">
        <v>1668</v>
      </c>
      <c r="J16" s="92" t="s">
        <v>1669</v>
      </c>
      <c r="L16" s="92" t="s">
        <v>1696</v>
      </c>
      <c r="M16" s="92" t="s">
        <v>1697</v>
      </c>
      <c r="O16" s="92" t="s">
        <v>1733</v>
      </c>
      <c r="P16" s="92" t="s">
        <v>1715</v>
      </c>
      <c r="V16" s="37"/>
    </row>
    <row r="17" spans="9:22" ht="45" x14ac:dyDescent="0.25">
      <c r="I17" s="92" t="s">
        <v>1670</v>
      </c>
      <c r="J17" s="92" t="s">
        <v>1671</v>
      </c>
      <c r="L17" s="92" t="s">
        <v>1698</v>
      </c>
      <c r="M17" s="92" t="s">
        <v>1699</v>
      </c>
      <c r="O17" s="92" t="s">
        <v>1734</v>
      </c>
      <c r="P17" s="92" t="s">
        <v>1697</v>
      </c>
      <c r="V17" s="37"/>
    </row>
    <row r="18" spans="9:22" ht="45" x14ac:dyDescent="0.25">
      <c r="I18" s="92" t="s">
        <v>1672</v>
      </c>
      <c r="J18" s="92" t="s">
        <v>1673</v>
      </c>
      <c r="L18" s="92" t="s">
        <v>1700</v>
      </c>
      <c r="M18" s="92" t="s">
        <v>1701</v>
      </c>
      <c r="O18" s="92" t="s">
        <v>1735</v>
      </c>
      <c r="P18" s="92" t="s">
        <v>1695</v>
      </c>
      <c r="V18" s="37"/>
    </row>
    <row r="19" spans="9:22" ht="30" x14ac:dyDescent="0.25">
      <c r="L19" s="92" t="s">
        <v>1702</v>
      </c>
      <c r="M19" s="92" t="s">
        <v>1703</v>
      </c>
      <c r="O19" s="92" t="s">
        <v>1736</v>
      </c>
      <c r="P19" s="92" t="s">
        <v>1705</v>
      </c>
      <c r="V19" s="37"/>
    </row>
    <row r="20" spans="9:22" ht="30" x14ac:dyDescent="0.25">
      <c r="L20" s="92" t="s">
        <v>1704</v>
      </c>
      <c r="M20" s="92" t="s">
        <v>1705</v>
      </c>
      <c r="O20" s="92" t="s">
        <v>1737</v>
      </c>
      <c r="P20" s="92" t="s">
        <v>1738</v>
      </c>
      <c r="V20" s="37"/>
    </row>
    <row r="21" spans="9:22" ht="45" x14ac:dyDescent="0.25">
      <c r="L21" s="92" t="s">
        <v>1706</v>
      </c>
      <c r="M21" s="92" t="s">
        <v>1707</v>
      </c>
      <c r="O21" s="92" t="s">
        <v>1739</v>
      </c>
      <c r="P21" s="92" t="s">
        <v>1681</v>
      </c>
      <c r="V21" s="37"/>
    </row>
    <row r="22" spans="9:22" ht="45" x14ac:dyDescent="0.25">
      <c r="L22" s="92" t="s">
        <v>1708</v>
      </c>
      <c r="M22" s="92" t="s">
        <v>1709</v>
      </c>
      <c r="O22" s="92" t="s">
        <v>1740</v>
      </c>
      <c r="P22" s="92" t="s">
        <v>1741</v>
      </c>
      <c r="V22" s="37"/>
    </row>
    <row r="23" spans="9:22" ht="45" x14ac:dyDescent="0.25">
      <c r="L23" s="92" t="s">
        <v>1710</v>
      </c>
      <c r="M23" s="92" t="s">
        <v>1711</v>
      </c>
      <c r="O23" s="92" t="s">
        <v>1742</v>
      </c>
      <c r="P23" s="92" t="s">
        <v>1743</v>
      </c>
      <c r="V23" s="37"/>
    </row>
    <row r="24" spans="9:22" ht="45" x14ac:dyDescent="0.25">
      <c r="L24" s="92" t="s">
        <v>1712</v>
      </c>
      <c r="M24" s="92" t="s">
        <v>1713</v>
      </c>
      <c r="O24" s="92" t="s">
        <v>1744</v>
      </c>
      <c r="P24" s="92" t="s">
        <v>1687</v>
      </c>
      <c r="V24" s="37"/>
    </row>
    <row r="25" spans="9:22" ht="30" x14ac:dyDescent="0.25">
      <c r="L25" s="92" t="s">
        <v>1714</v>
      </c>
      <c r="M25" s="92" t="s">
        <v>1715</v>
      </c>
      <c r="O25" s="92" t="s">
        <v>1745</v>
      </c>
      <c r="P25" s="92" t="s">
        <v>1685</v>
      </c>
      <c r="V25" s="37"/>
    </row>
    <row r="26" spans="9:22" ht="30" x14ac:dyDescent="0.25">
      <c r="L26" s="92" t="s">
        <v>1716</v>
      </c>
      <c r="M26" s="92" t="s">
        <v>1717</v>
      </c>
      <c r="O26" s="92" t="s">
        <v>1746</v>
      </c>
      <c r="P26" s="92" t="s">
        <v>1701</v>
      </c>
      <c r="V26" s="37"/>
    </row>
    <row r="27" spans="9:22" ht="120" x14ac:dyDescent="0.25">
      <c r="L27" s="92" t="s">
        <v>1702</v>
      </c>
      <c r="M27" s="92" t="s">
        <v>1718</v>
      </c>
      <c r="O27" s="92" t="s">
        <v>1747</v>
      </c>
      <c r="P27" s="92" t="s">
        <v>1748</v>
      </c>
      <c r="V27" s="37"/>
    </row>
    <row r="28" spans="9:22" ht="30" x14ac:dyDescent="0.25">
      <c r="L28" s="3"/>
      <c r="M28" s="3"/>
      <c r="O28" s="92" t="s">
        <v>1749</v>
      </c>
      <c r="P28" s="92" t="s">
        <v>1750</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zoomScale="70" zoomScaleNormal="115" workbookViewId="0">
      <selection activeCell="A3" sqref="A3:XFD3"/>
    </sheetView>
  </sheetViews>
  <sheetFormatPr baseColWidth="10" defaultColWidth="9.140625" defaultRowHeight="15" x14ac:dyDescent="0.25"/>
  <cols>
    <col min="1" max="1" width="9.140625" style="3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68"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168">
        <v>20</v>
      </c>
      <c r="U1" s="168">
        <v>21</v>
      </c>
      <c r="V1" s="31">
        <v>22</v>
      </c>
    </row>
    <row r="2" spans="1:24" ht="16.5" customHeight="1" x14ac:dyDescent="0.35">
      <c r="B2" s="312" t="str">
        <f>+'Plan de acci�n consolidado 2025'!B2:V2</f>
        <v>PLAN DE ACCION CONSOLIDADO 2025 VERSION 23  2025-09-29 09:00:00</v>
      </c>
      <c r="C2" s="313"/>
      <c r="D2" s="313"/>
      <c r="E2" s="313"/>
      <c r="F2" s="313"/>
      <c r="G2" s="313"/>
      <c r="H2" s="313"/>
      <c r="I2" s="313"/>
      <c r="J2" s="313"/>
      <c r="K2" s="313"/>
      <c r="L2" s="313"/>
      <c r="M2" s="313"/>
      <c r="N2" s="313"/>
      <c r="O2" s="313"/>
      <c r="P2" s="313"/>
      <c r="Q2" s="313"/>
      <c r="R2" s="313"/>
      <c r="S2" s="313"/>
      <c r="T2" s="313"/>
      <c r="U2" s="313"/>
      <c r="V2" s="313"/>
      <c r="W2" s="31">
        <v>2</v>
      </c>
    </row>
    <row r="3" spans="1:24" x14ac:dyDescent="0.25">
      <c r="B3" s="40" t="s">
        <v>1489</v>
      </c>
      <c r="C3" s="40" t="s">
        <v>1490</v>
      </c>
      <c r="D3" s="40" t="s">
        <v>471</v>
      </c>
      <c r="E3" s="40" t="s">
        <v>1491</v>
      </c>
      <c r="F3" s="40" t="s">
        <v>1492</v>
      </c>
      <c r="G3" s="40" t="s">
        <v>1493</v>
      </c>
      <c r="H3" s="40" t="s">
        <v>1494</v>
      </c>
      <c r="I3" s="40" t="s">
        <v>473</v>
      </c>
      <c r="J3" s="40" t="s">
        <v>1495</v>
      </c>
      <c r="K3" s="40" t="s">
        <v>1496</v>
      </c>
      <c r="L3" s="40" t="s">
        <v>1497</v>
      </c>
      <c r="M3" s="40" t="s">
        <v>1498</v>
      </c>
      <c r="N3" s="40" t="s">
        <v>1499</v>
      </c>
      <c r="O3" s="40" t="s">
        <v>475</v>
      </c>
      <c r="P3" s="40" t="s">
        <v>1500</v>
      </c>
      <c r="Q3" s="40" t="s">
        <v>3</v>
      </c>
      <c r="R3" s="40" t="s">
        <v>4</v>
      </c>
      <c r="S3" s="40" t="s">
        <v>476</v>
      </c>
      <c r="T3" s="170" t="s">
        <v>5</v>
      </c>
      <c r="U3" s="170" t="s">
        <v>6</v>
      </c>
      <c r="V3" s="40" t="s">
        <v>1501</v>
      </c>
    </row>
    <row r="4" spans="1:24" x14ac:dyDescent="0.25">
      <c r="A4" s="31" t="s">
        <v>527</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171">
        <f>VLOOKUP($A4,'Plan de acci�n consolidado 2025'!$A$3:$V$504,T$1,0)</f>
        <v>45691</v>
      </c>
      <c r="U4" s="171">
        <f>VLOOKUP($A4,'Plan de acci�n consolidado 2025'!$A$3:$V$504,U$1,0)</f>
        <v>46003</v>
      </c>
      <c r="V4" t="str">
        <f>VLOOKUP($A4,'Plan de acci�n consolidado 2025'!$A$3:$V$504,V$1,0)</f>
        <v>20-OFICINA DE TECNOLOGÍA E INFORMÁTICA</v>
      </c>
      <c r="W4"/>
      <c r="X4"/>
    </row>
    <row r="5" spans="1:24" x14ac:dyDescent="0.25">
      <c r="A5" s="31" t="s">
        <v>529</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171">
        <f>VLOOKUP($A5,'Plan de acci�n consolidado 2025'!$A$3:$V$504,T$1,0)</f>
        <v>45691</v>
      </c>
      <c r="U5" s="171">
        <f>VLOOKUP($A5,'Plan de acci�n consolidado 2025'!$A$3:$V$504,U$1,0)</f>
        <v>45716</v>
      </c>
      <c r="V5" t="str">
        <f>VLOOKUP($A5,'Plan de acci�n consolidado 2025'!$A$3:$V$504,V$1,0)</f>
        <v>20-OFICINA DE TECNOLOGÍA E INFORMÁTICA</v>
      </c>
      <c r="W5"/>
      <c r="X5"/>
    </row>
    <row r="6" spans="1:24" x14ac:dyDescent="0.25">
      <c r="A6" s="31" t="s">
        <v>531</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171">
        <f>VLOOKUP($A6,'Plan de acci�n consolidado 2025'!$A$3:$V$504,T$1,0)</f>
        <v>45719</v>
      </c>
      <c r="U6" s="171">
        <f>VLOOKUP($A6,'Plan de acci�n consolidado 2025'!$A$3:$V$504,U$1,0)</f>
        <v>46003</v>
      </c>
      <c r="V6" t="str">
        <f>VLOOKUP($A6,'Plan de acci�n consolidado 2025'!$A$3:$V$504,V$1,0)</f>
        <v>20-OFICINA DE TECNOLOGÍA E INFORMÁTICA</v>
      </c>
      <c r="W6"/>
      <c r="X6"/>
    </row>
    <row r="7" spans="1:24" x14ac:dyDescent="0.25">
      <c r="A7" s="31" t="s">
        <v>532</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171">
        <f>VLOOKUP($A7,'Plan de acci�n consolidado 2025'!$A$3:$V$504,T$1,0)</f>
        <v>45691</v>
      </c>
      <c r="U7" s="171">
        <f>VLOOKUP($A7,'Plan de acci�n consolidado 2025'!$A$3:$V$504,U$1,0)</f>
        <v>46003</v>
      </c>
      <c r="V7" t="str">
        <f>VLOOKUP($A7,'Plan de acci�n consolidado 2025'!$A$3:$V$504,V$1,0)</f>
        <v>20-OFICINA DE TECNOLOGÍA E INFORMÁTICA</v>
      </c>
      <c r="W7"/>
      <c r="X7"/>
    </row>
    <row r="8" spans="1:24" x14ac:dyDescent="0.25">
      <c r="A8" s="31" t="s">
        <v>533</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171">
        <f>VLOOKUP($A8,'Plan de acci�n consolidado 2025'!$A$3:$V$504,T$1,0)</f>
        <v>45691</v>
      </c>
      <c r="U8" s="171">
        <f>VLOOKUP($A8,'Plan de acci�n consolidado 2025'!$A$3:$V$504,U$1,0)</f>
        <v>45745</v>
      </c>
      <c r="V8" t="str">
        <f>VLOOKUP($A8,'Plan de acci�n consolidado 2025'!$A$3:$V$504,V$1,0)</f>
        <v>20-OFICINA DE TECNOLOGÍA E INFORMÁTICA</v>
      </c>
      <c r="W8"/>
      <c r="X8"/>
    </row>
    <row r="9" spans="1:24" x14ac:dyDescent="0.25">
      <c r="A9" s="31" t="s">
        <v>534</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171">
        <f>VLOOKUP($A9,'Plan de acci�n consolidado 2025'!$A$3:$V$504,T$1,0)</f>
        <v>45719</v>
      </c>
      <c r="U9" s="171">
        <f>VLOOKUP($A9,'Plan de acci�n consolidado 2025'!$A$3:$V$504,U$1,0)</f>
        <v>46003</v>
      </c>
      <c r="V9" t="str">
        <f>VLOOKUP($A9,'Plan de acci�n consolidado 2025'!$A$3:$V$504,V$1,0)</f>
        <v>20-OFICINA DE TECNOLOGÍA E INFORMÁTICA</v>
      </c>
      <c r="W9"/>
      <c r="X9"/>
    </row>
    <row r="10" spans="1:24" x14ac:dyDescent="0.25">
      <c r="A10" s="31" t="s">
        <v>535</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171">
        <f>VLOOKUP($A10,'Plan de acci�n consolidado 2025'!$A$3:$V$504,T$1,0)</f>
        <v>45670</v>
      </c>
      <c r="U10" s="171">
        <f>VLOOKUP($A10,'Plan de acci�n consolidado 2025'!$A$3:$V$504,U$1,0)</f>
        <v>46003</v>
      </c>
      <c r="V10" t="str">
        <f>VLOOKUP($A10,'Plan de acci�n consolidado 2025'!$A$3:$V$504,V$1,0)</f>
        <v>20-OFICINA DE TECNOLOGÍA E INFORMÁTICA</v>
      </c>
      <c r="W10"/>
      <c r="X10"/>
    </row>
    <row r="11" spans="1:24" x14ac:dyDescent="0.25">
      <c r="A11" s="31" t="s">
        <v>536</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171">
        <f>VLOOKUP($A11,'Plan de acci�n consolidado 2025'!$A$3:$V$504,T$1,0)</f>
        <v>45670</v>
      </c>
      <c r="U11" s="171">
        <f>VLOOKUP($A11,'Plan de acci�n consolidado 2025'!$A$3:$V$504,U$1,0)</f>
        <v>45688</v>
      </c>
      <c r="V11" t="str">
        <f>VLOOKUP($A11,'Plan de acci�n consolidado 2025'!$A$3:$V$504,V$1,0)</f>
        <v>20-OFICINA DE TECNOLOGÍA E INFORMÁTICA</v>
      </c>
      <c r="W11"/>
      <c r="X11"/>
    </row>
    <row r="12" spans="1:24" x14ac:dyDescent="0.25">
      <c r="A12" s="31" t="s">
        <v>537</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171">
        <f>VLOOKUP($A12,'Plan de acci�n consolidado 2025'!$A$3:$V$504,T$1,0)</f>
        <v>45691</v>
      </c>
      <c r="U12" s="171">
        <f>VLOOKUP($A12,'Plan de acci�n consolidado 2025'!$A$3:$V$504,U$1,0)</f>
        <v>46003</v>
      </c>
      <c r="V12" t="str">
        <f>VLOOKUP($A12,'Plan de acci�n consolidado 2025'!$A$3:$V$504,V$1,0)</f>
        <v>20-OFICINA DE TECNOLOGÍA E INFORMÁTICA</v>
      </c>
      <c r="W12"/>
      <c r="X12"/>
    </row>
    <row r="13" spans="1:24" x14ac:dyDescent="0.25">
      <c r="A13" s="31" t="s">
        <v>538</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71">
        <f>VLOOKUP($A13,'Plan de acci�n consolidado 2025'!$A$3:$V$504,T$1,0)</f>
        <v>45684</v>
      </c>
      <c r="U13" s="171">
        <f>VLOOKUP($A13,'Plan de acci�n consolidado 2025'!$A$3:$V$504,U$1,0)</f>
        <v>46003</v>
      </c>
      <c r="V13" t="str">
        <f>VLOOKUP($A13,'Plan de acci�n consolidado 2025'!$A$3:$V$504,V$1,0)</f>
        <v>20-OFICINA DE TECNOLOGÍA E INFORMÁTICA</v>
      </c>
      <c r="W13"/>
      <c r="X13"/>
    </row>
    <row r="14" spans="1:24" x14ac:dyDescent="0.25">
      <c r="A14" s="31" t="s">
        <v>540</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71">
        <f>VLOOKUP($A14,'Plan de acci�n consolidado 2025'!$A$3:$V$504,T$1,0)</f>
        <v>45684</v>
      </c>
      <c r="U14" s="171">
        <f>VLOOKUP($A14,'Plan de acci�n consolidado 2025'!$A$3:$V$504,U$1,0)</f>
        <v>45777</v>
      </c>
      <c r="V14" t="str">
        <f>VLOOKUP($A14,'Plan de acci�n consolidado 2025'!$A$3:$V$504,V$1,0)</f>
        <v>20-OFICINA DE TECNOLOGÍA E INFORMÁTICA</v>
      </c>
      <c r="W14"/>
      <c r="X14"/>
    </row>
    <row r="15" spans="1:24" x14ac:dyDescent="0.25">
      <c r="A15" s="31" t="s">
        <v>542</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71">
        <f>VLOOKUP($A15,'Plan de acci�n consolidado 2025'!$A$3:$V$504,T$1,0)</f>
        <v>45748</v>
      </c>
      <c r="U15" s="171">
        <f>VLOOKUP($A15,'Plan de acci�n consolidado 2025'!$A$3:$V$504,U$1,0)</f>
        <v>46003</v>
      </c>
      <c r="V15" t="str">
        <f>VLOOKUP($A15,'Plan de acci�n consolidado 2025'!$A$3:$V$504,V$1,0)</f>
        <v>20-OFICINA DE TECNOLOGÍA E INFORMÁTICA</v>
      </c>
      <c r="W15"/>
      <c r="X15"/>
    </row>
    <row r="16" spans="1:24" x14ac:dyDescent="0.25">
      <c r="A16" s="31" t="s">
        <v>543</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71">
        <f>VLOOKUP($A16,'Plan de acci�n consolidado 2025'!$A$3:$V$504,T$1,0)</f>
        <v>45670</v>
      </c>
      <c r="U16" s="171">
        <f>VLOOKUP($A16,'Plan de acci�n consolidado 2025'!$A$3:$V$504,U$1,0)</f>
        <v>46003</v>
      </c>
      <c r="V16" t="str">
        <f>VLOOKUP($A16,'Plan de acci�n consolidado 2025'!$A$3:$V$504,V$1,0)</f>
        <v>20-OFICINA DE TECNOLOGÍA E INFORMÁTICA</v>
      </c>
      <c r="W16"/>
      <c r="X16"/>
    </row>
    <row r="17" spans="1:24" x14ac:dyDescent="0.25">
      <c r="A17" s="31" t="s">
        <v>545</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71">
        <f>VLOOKUP($A17,'Plan de acci�n consolidado 2025'!$A$3:$V$504,T$1,0)</f>
        <v>45670</v>
      </c>
      <c r="U17" s="171">
        <f>VLOOKUP($A17,'Plan de acci�n consolidado 2025'!$A$3:$V$504,U$1,0)</f>
        <v>45688</v>
      </c>
      <c r="V17" t="str">
        <f>VLOOKUP($A17,'Plan de acci�n consolidado 2025'!$A$3:$V$504,V$1,0)</f>
        <v>20-OFICINA DE TECNOLOGÍA E INFORMÁTICA</v>
      </c>
      <c r="W17"/>
      <c r="X17"/>
    </row>
    <row r="18" spans="1:24" x14ac:dyDescent="0.25">
      <c r="A18" s="31" t="s">
        <v>546</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71">
        <f>VLOOKUP($A18,'Plan de acci�n consolidado 2025'!$A$3:$V$504,T$1,0)</f>
        <v>45691</v>
      </c>
      <c r="U18" s="171">
        <f>VLOOKUP($A18,'Plan de acci�n consolidado 2025'!$A$3:$V$504,U$1,0)</f>
        <v>46003</v>
      </c>
      <c r="V18" t="str">
        <f>VLOOKUP($A18,'Plan de acci�n consolidado 2025'!$A$3:$V$504,V$1,0)</f>
        <v>20-OFICINA DE TECNOLOGÍA E INFORMÁTICA</v>
      </c>
      <c r="W18"/>
      <c r="X18"/>
    </row>
    <row r="19" spans="1:24" x14ac:dyDescent="0.25">
      <c r="A19" s="31" t="s">
        <v>548</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71">
        <f>VLOOKUP($A19,'Plan de acci�n consolidado 2025'!$A$3:$V$504,T$1,0)</f>
        <v>45691</v>
      </c>
      <c r="U19" s="171">
        <f>VLOOKUP($A19,'Plan de acci�n consolidado 2025'!$A$3:$V$504,U$1,0)</f>
        <v>45989</v>
      </c>
      <c r="V19" t="str">
        <f>VLOOKUP($A19,'Plan de acci�n consolidado 2025'!$A$3:$V$504,V$1,0)</f>
        <v>117-GRUPO DE TRABAJO DE DESARROLLO DE TALENTO HUMANO</v>
      </c>
      <c r="W19"/>
      <c r="X19"/>
    </row>
    <row r="20" spans="1:24" x14ac:dyDescent="0.25">
      <c r="A20" s="31" t="s">
        <v>550</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71">
        <f>VLOOKUP($A20,'Plan de acci�n consolidado 2025'!$A$3:$V$504,T$1,0)</f>
        <v>45691</v>
      </c>
      <c r="U20" s="171">
        <f>VLOOKUP($A20,'Plan de acci�n consolidado 2025'!$A$3:$V$504,U$1,0)</f>
        <v>45989</v>
      </c>
      <c r="V20" t="str">
        <f>VLOOKUP($A20,'Plan de acci�n consolidado 2025'!$A$3:$V$504,V$1,0)</f>
        <v>117-GRUPO DE TRABAJO DE DESARROLLO DE TALENTO HUMANO</v>
      </c>
      <c r="W20"/>
      <c r="X20"/>
    </row>
    <row r="21" spans="1:24" x14ac:dyDescent="0.25">
      <c r="A21" s="31" t="s">
        <v>552</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71">
        <f>VLOOKUP($A21,'Plan de acci�n consolidado 2025'!$A$3:$V$504,T$1,0)</f>
        <v>45748</v>
      </c>
      <c r="U21" s="171">
        <f>VLOOKUP($A21,'Plan de acci�n consolidado 2025'!$A$3:$V$504,U$1,0)</f>
        <v>45777</v>
      </c>
      <c r="V21" t="str">
        <f>VLOOKUP($A21,'Plan de acci�n consolidado 2025'!$A$3:$V$504,V$1,0)</f>
        <v>117-GRUPO DE TRABAJO DE DESARROLLO DE TALENTO HUMANO</v>
      </c>
      <c r="W21"/>
      <c r="X21"/>
    </row>
    <row r="22" spans="1:24" x14ac:dyDescent="0.25">
      <c r="A22" s="31" t="s">
        <v>554</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71">
        <f>VLOOKUP($A22,'Plan de acci�n consolidado 2025'!$A$3:$V$504,T$1,0)</f>
        <v>45811</v>
      </c>
      <c r="U22" s="171">
        <f>VLOOKUP($A22,'Plan de acci�n consolidado 2025'!$A$3:$V$504,U$1,0)</f>
        <v>45839</v>
      </c>
      <c r="V22" t="str">
        <f>VLOOKUP($A22,'Plan de acci�n consolidado 2025'!$A$3:$V$504,V$1,0)</f>
        <v>117-GRUPO DE TRABAJO DE DESARROLLO DE TALENTO HUMANO</v>
      </c>
      <c r="W22"/>
      <c r="X22"/>
    </row>
    <row r="23" spans="1:24" x14ac:dyDescent="0.25">
      <c r="A23" s="31" t="s">
        <v>556</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71">
        <f>VLOOKUP($A23,'Plan de acci�n consolidado 2025'!$A$3:$V$504,T$1,0)</f>
        <v>45811</v>
      </c>
      <c r="U23" s="171">
        <f>VLOOKUP($A23,'Plan de acci�n consolidado 2025'!$A$3:$V$504,U$1,0)</f>
        <v>45989</v>
      </c>
      <c r="V23" t="str">
        <f>VLOOKUP($A23,'Plan de acci�n consolidado 2025'!$A$3:$V$504,V$1,0)</f>
        <v>117-GRUPO DE TRABAJO DE DESARROLLO DE TALENTO HUMANO</v>
      </c>
      <c r="W23"/>
      <c r="X23"/>
    </row>
    <row r="24" spans="1:24" x14ac:dyDescent="0.25">
      <c r="A24" s="31" t="s">
        <v>558</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71">
        <f>VLOOKUP($A24,'Plan de acci�n consolidado 2025'!$A$3:$V$504,T$1,0)</f>
        <v>45677</v>
      </c>
      <c r="U24" s="171">
        <f>VLOOKUP($A24,'Plan de acci�n consolidado 2025'!$A$3:$V$504,U$1,0)</f>
        <v>45716</v>
      </c>
      <c r="V24" t="str">
        <f>VLOOKUP($A24,'Plan de acci�n consolidado 2025'!$A$3:$V$504,V$1,0)</f>
        <v>117-GRUPO DE TRABAJO DE DESARROLLO DE TALENTO HUMANO</v>
      </c>
      <c r="W24"/>
      <c r="X24"/>
    </row>
    <row r="25" spans="1:24" x14ac:dyDescent="0.25">
      <c r="A25" s="31" t="s">
        <v>560</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71">
        <f>VLOOKUP($A25,'Plan de acci�n consolidado 2025'!$A$3:$V$504,T$1,0)</f>
        <v>45677</v>
      </c>
      <c r="U25" s="171">
        <f>VLOOKUP($A25,'Plan de acci�n consolidado 2025'!$A$3:$V$504,U$1,0)</f>
        <v>45688</v>
      </c>
      <c r="V25" t="str">
        <f>VLOOKUP($A25,'Plan de acci�n consolidado 2025'!$A$3:$V$504,V$1,0)</f>
        <v>117-GRUPO DE TRABAJO DE DESARROLLO DE TALENTO HUMANO</v>
      </c>
      <c r="W25"/>
      <c r="X25"/>
    </row>
    <row r="26" spans="1:24" x14ac:dyDescent="0.25">
      <c r="A26" s="31" t="s">
        <v>562</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71">
        <f>VLOOKUP($A26,'Plan de acci�n consolidado 2025'!$A$3:$V$504,T$1,0)</f>
        <v>45691</v>
      </c>
      <c r="U26" s="171">
        <f>VLOOKUP($A26,'Plan de acci�n consolidado 2025'!$A$3:$V$504,U$1,0)</f>
        <v>45716</v>
      </c>
      <c r="V26" t="str">
        <f>VLOOKUP($A26,'Plan de acci�n consolidado 2025'!$A$3:$V$504,V$1,0)</f>
        <v>117-GRUPO DE TRABAJO DE DESARROLLO DE TALENTO HUMANO</v>
      </c>
      <c r="W26"/>
      <c r="X26"/>
    </row>
    <row r="27" spans="1:24" x14ac:dyDescent="0.25">
      <c r="A27" s="31" t="s">
        <v>564</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71">
        <f>VLOOKUP($A27,'Plan de acci�n consolidado 2025'!$A$3:$V$504,T$1,0)</f>
        <v>45677</v>
      </c>
      <c r="U27" s="171">
        <f>VLOOKUP($A27,'Plan de acci�n consolidado 2025'!$A$3:$V$504,U$1,0)</f>
        <v>46013</v>
      </c>
      <c r="V27" t="str">
        <f>VLOOKUP($A27,'Plan de acci�n consolidado 2025'!$A$3:$V$504,V$1,0)</f>
        <v>117-GRUPO DE TRABAJO DE DESARROLLO DE TALENTO HUMANO</v>
      </c>
      <c r="W27"/>
      <c r="X27"/>
    </row>
    <row r="28" spans="1:24" x14ac:dyDescent="0.25">
      <c r="A28" s="31" t="s">
        <v>566</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71">
        <f>VLOOKUP($A28,'Plan de acci�n consolidado 2025'!$A$3:$V$504,T$1,0)</f>
        <v>45677</v>
      </c>
      <c r="U28" s="171">
        <f>VLOOKUP($A28,'Plan de acci�n consolidado 2025'!$A$3:$V$504,U$1,0)</f>
        <v>45688</v>
      </c>
      <c r="V28" t="str">
        <f>VLOOKUP($A28,'Plan de acci�n consolidado 2025'!$A$3:$V$504,V$1,0)</f>
        <v>117-GRUPO DE TRABAJO DE DESARROLLO DE TALENTO HUMANO</v>
      </c>
      <c r="W28"/>
      <c r="X28"/>
    </row>
    <row r="29" spans="1:24" x14ac:dyDescent="0.25">
      <c r="A29" s="31" t="s">
        <v>567</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71">
        <f>VLOOKUP($A29,'Plan de acci�n consolidado 2025'!$A$3:$V$504,T$1,0)</f>
        <v>45691</v>
      </c>
      <c r="U29" s="171">
        <f>VLOOKUP($A29,'Plan de acci�n consolidado 2025'!$A$3:$V$504,U$1,0)</f>
        <v>46013</v>
      </c>
      <c r="V29" t="str">
        <f>VLOOKUP($A29,'Plan de acci�n consolidado 2025'!$A$3:$V$504,V$1,0)</f>
        <v>117-GRUPO DE TRABAJO DE DESARROLLO DE TALENTO HUMANO</v>
      </c>
      <c r="W29"/>
      <c r="X29"/>
    </row>
    <row r="30" spans="1:24" x14ac:dyDescent="0.25">
      <c r="A30" s="31" t="s">
        <v>569</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71">
        <f>VLOOKUP($A30,'Plan de acci�n consolidado 2025'!$A$3:$V$504,T$1,0)</f>
        <v>45670</v>
      </c>
      <c r="U30" s="171">
        <f>VLOOKUP($A30,'Plan de acci�n consolidado 2025'!$A$3:$V$504,U$1,0)</f>
        <v>46013</v>
      </c>
      <c r="V30" t="str">
        <f>VLOOKUP($A30,'Plan de acci�n consolidado 2025'!$A$3:$V$504,V$1,0)</f>
        <v>117-GRUPO DE TRABAJO DE DESARROLLO DE TALENTO HUMANO</v>
      </c>
      <c r="W30"/>
      <c r="X30"/>
    </row>
    <row r="31" spans="1:24" x14ac:dyDescent="0.25">
      <c r="A31" s="31" t="s">
        <v>571</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71">
        <f>VLOOKUP($A31,'Plan de acci�n consolidado 2025'!$A$3:$V$504,T$1,0)</f>
        <v>45670</v>
      </c>
      <c r="U31" s="171">
        <f>VLOOKUP($A31,'Plan de acci�n consolidado 2025'!$A$3:$V$504,U$1,0)</f>
        <v>45688</v>
      </c>
      <c r="V31" t="str">
        <f>VLOOKUP($A31,'Plan de acci�n consolidado 2025'!$A$3:$V$504,V$1,0)</f>
        <v>117-GRUPO DE TRABAJO DE DESARROLLO DE TALENTO HUMANO</v>
      </c>
      <c r="W31"/>
      <c r="X31"/>
    </row>
    <row r="32" spans="1:24" x14ac:dyDescent="0.25">
      <c r="A32" s="31" t="s">
        <v>573</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71">
        <f>VLOOKUP($A32,'Plan de acci�n consolidado 2025'!$A$3:$V$504,T$1,0)</f>
        <v>45670</v>
      </c>
      <c r="U32" s="171">
        <f>VLOOKUP($A32,'Plan de acci�n consolidado 2025'!$A$3:$V$504,U$1,0)</f>
        <v>45688</v>
      </c>
      <c r="V32" t="str">
        <f>VLOOKUP($A32,'Plan de acci�n consolidado 2025'!$A$3:$V$504,V$1,0)</f>
        <v>117-GRUPO DE TRABAJO DE DESARROLLO DE TALENTO HUMANO</v>
      </c>
      <c r="W32"/>
      <c r="X32"/>
    </row>
    <row r="33" spans="1:24" x14ac:dyDescent="0.25">
      <c r="A33" s="31" t="s">
        <v>575</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71">
        <f>VLOOKUP($A33,'Plan de acci�n consolidado 2025'!$A$3:$V$504,T$1,0)</f>
        <v>45691</v>
      </c>
      <c r="U33" s="171">
        <f>VLOOKUP($A33,'Plan de acci�n consolidado 2025'!$A$3:$V$504,U$1,0)</f>
        <v>46013</v>
      </c>
      <c r="V33" t="str">
        <f>VLOOKUP($A33,'Plan de acci�n consolidado 2025'!$A$3:$V$504,V$1,0)</f>
        <v>117-GRUPO DE TRABAJO DE DESARROLLO DE TALENTO HUMANO</v>
      </c>
      <c r="W33"/>
      <c r="X33"/>
    </row>
    <row r="34" spans="1:24" x14ac:dyDescent="0.25">
      <c r="A34" s="31" t="s">
        <v>576</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71">
        <f>VLOOKUP($A34,'Plan de acci�n consolidado 2025'!$A$3:$V$504,T$1,0)</f>
        <v>45670</v>
      </c>
      <c r="U34" s="171">
        <f>VLOOKUP($A34,'Plan de acci�n consolidado 2025'!$A$3:$V$504,U$1,0)</f>
        <v>46013</v>
      </c>
      <c r="V34" t="str">
        <f>VLOOKUP($A34,'Plan de acci�n consolidado 2025'!$A$3:$V$504,V$1,0)</f>
        <v>117-GRUPO DE TRABAJO DE DESARROLLO DE TALENTO HUMANO</v>
      </c>
      <c r="W34"/>
      <c r="X34"/>
    </row>
    <row r="35" spans="1:24" x14ac:dyDescent="0.25">
      <c r="A35" s="31" t="s">
        <v>578</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71">
        <f>VLOOKUP($A35,'Plan de acci�n consolidado 2025'!$A$3:$V$504,T$1,0)</f>
        <v>45670</v>
      </c>
      <c r="U35" s="171">
        <f>VLOOKUP($A35,'Plan de acci�n consolidado 2025'!$A$3:$V$504,U$1,0)</f>
        <v>45688</v>
      </c>
      <c r="V35" t="str">
        <f>VLOOKUP($A35,'Plan de acci�n consolidado 2025'!$A$3:$V$504,V$1,0)</f>
        <v>117-GRUPO DE TRABAJO DE DESARROLLO DE TALENTO HUMANO</v>
      </c>
      <c r="W35"/>
      <c r="X35"/>
    </row>
    <row r="36" spans="1:24" x14ac:dyDescent="0.25">
      <c r="A36" s="31" t="s">
        <v>580</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71">
        <f>VLOOKUP($A36,'Plan de acci�n consolidado 2025'!$A$3:$V$504,T$1,0)</f>
        <v>45670</v>
      </c>
      <c r="U36" s="171">
        <f>VLOOKUP($A36,'Plan de acci�n consolidado 2025'!$A$3:$V$504,U$1,0)</f>
        <v>45688</v>
      </c>
      <c r="V36" t="str">
        <f>VLOOKUP($A36,'Plan de acci�n consolidado 2025'!$A$3:$V$504,V$1,0)</f>
        <v>117-GRUPO DE TRABAJO DE DESARROLLO DE TALENTO HUMANO</v>
      </c>
      <c r="W36"/>
      <c r="X36"/>
    </row>
    <row r="37" spans="1:24" x14ac:dyDescent="0.25">
      <c r="A37" s="31" t="s">
        <v>582</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71">
        <f>VLOOKUP($A37,'Plan de acci�n consolidado 2025'!$A$3:$V$504,T$1,0)</f>
        <v>45691</v>
      </c>
      <c r="U37" s="171">
        <f>VLOOKUP($A37,'Plan de acci�n consolidado 2025'!$A$3:$V$504,U$1,0)</f>
        <v>46013</v>
      </c>
      <c r="V37" t="str">
        <f>VLOOKUP($A37,'Plan de acci�n consolidado 2025'!$A$3:$V$504,V$1,0)</f>
        <v>117-GRUPO DE TRABAJO DE DESARROLLO DE TALENTO HUMANO</v>
      </c>
      <c r="W37"/>
      <c r="X37"/>
    </row>
    <row r="38" spans="1:24" x14ac:dyDescent="0.25">
      <c r="A38" s="31" t="s">
        <v>583</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71">
        <f>VLOOKUP($A38,'Plan de acci�n consolidado 2025'!$A$3:$V$504,T$1,0)</f>
        <v>45670</v>
      </c>
      <c r="U38" s="171">
        <f>VLOOKUP($A38,'Plan de acci�n consolidado 2025'!$A$3:$V$504,U$1,0)</f>
        <v>46013</v>
      </c>
      <c r="V38" t="str">
        <f>VLOOKUP($A38,'Plan de acci�n consolidado 2025'!$A$3:$V$504,V$1,0)</f>
        <v>117-GRUPO DE TRABAJO DE DESARROLLO DE TALENTO HUMANO</v>
      </c>
      <c r="W38"/>
      <c r="X38"/>
    </row>
    <row r="39" spans="1:24" x14ac:dyDescent="0.25">
      <c r="A39" s="31" t="s">
        <v>585</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71">
        <f>VLOOKUP($A39,'Plan de acci�n consolidado 2025'!$A$3:$V$504,T$1,0)</f>
        <v>45670</v>
      </c>
      <c r="U39" s="171">
        <f>VLOOKUP($A39,'Plan de acci�n consolidado 2025'!$A$3:$V$504,U$1,0)</f>
        <v>45688</v>
      </c>
      <c r="V39" t="str">
        <f>VLOOKUP($A39,'Plan de acci�n consolidado 2025'!$A$3:$V$504,V$1,0)</f>
        <v>117-GRUPO DE TRABAJO DE DESARROLLO DE TALENTO HUMANO</v>
      </c>
      <c r="W39"/>
      <c r="X39"/>
    </row>
    <row r="40" spans="1:24" x14ac:dyDescent="0.25">
      <c r="A40" s="31" t="s">
        <v>587</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71">
        <f>VLOOKUP($A40,'Plan de acci�n consolidado 2025'!$A$3:$V$504,T$1,0)</f>
        <v>45691</v>
      </c>
      <c r="U40" s="171">
        <f>VLOOKUP($A40,'Plan de acci�n consolidado 2025'!$A$3:$V$504,U$1,0)</f>
        <v>46013</v>
      </c>
      <c r="V40" t="str">
        <f>VLOOKUP($A40,'Plan de acci�n consolidado 2025'!$A$3:$V$504,V$1,0)</f>
        <v>117-GRUPO DE TRABAJO DE DESARROLLO DE TALENTO HUMANO</v>
      </c>
      <c r="W40"/>
      <c r="X40"/>
    </row>
    <row r="41" spans="1:24" x14ac:dyDescent="0.25">
      <c r="A41" s="31" t="s">
        <v>590</v>
      </c>
      <c r="B41" t="str">
        <f>VLOOKUP($A41,'Plan de acci�n consolidado 2025'!$A$3:$V$504,B$1,0)</f>
        <v>142-GRUPO DE TRABAJO DE SERVICIOS ADMINISTRATIVOS Y RECURSOS FÍSICOS</v>
      </c>
      <c r="C41">
        <f>VLOOKUP($A41,'Plan de acci�n consolidado 2025'!$A$3:$V$504,C$1,0)</f>
        <v>1</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71">
        <f>VLOOKUP($A41,'Plan de acci�n consolidado 2025'!$A$3:$V$504,T$1,0)</f>
        <v>45659</v>
      </c>
      <c r="U41" s="171">
        <f>VLOOKUP($A41,'Plan de acci�n consolidado 2025'!$A$3:$V$504,U$1,0)</f>
        <v>46013</v>
      </c>
      <c r="V41" t="str">
        <f>VLOOKUP($A41,'Plan de acci�n consolidado 2025'!$A$3:$V$504,V$1,0)</f>
        <v>142-GRUPO DE TRABAJO DE SERVICIOS ADMINISTRATIVOS Y RECURSOS FÍSICOS</v>
      </c>
      <c r="W41"/>
      <c r="X41"/>
    </row>
    <row r="42" spans="1:24" x14ac:dyDescent="0.25">
      <c r="A42" s="31" t="s">
        <v>594</v>
      </c>
      <c r="B42" t="str">
        <f>VLOOKUP($A42,'Plan de acci�n consolidado 2025'!$A$3:$V$504,B$1,0)</f>
        <v>142-GRUPO DE TRABAJO DE SERVICIOS ADMINISTRATIVOS Y RECURSOS FÍSICOS</v>
      </c>
      <c r="C42">
        <f>VLOOKUP($A42,'Plan de acci�n consolidado 2025'!$A$3:$V$504,C$1,0)</f>
        <v>1</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71">
        <f>VLOOKUP($A42,'Plan de acci�n consolidado 2025'!$A$3:$V$504,T$1,0)</f>
        <v>45659</v>
      </c>
      <c r="U42" s="171">
        <f>VLOOKUP($A42,'Plan de acci�n consolidado 2025'!$A$3:$V$504,U$1,0)</f>
        <v>46013</v>
      </c>
      <c r="V42" t="str">
        <f>VLOOKUP($A42,'Plan de acci�n consolidado 2025'!$A$3:$V$504,V$1,0)</f>
        <v>142-GRUPO DE TRABAJO DE SERVICIOS ADMINISTRATIVOS Y RECURSOS FÍSICOS</v>
      </c>
      <c r="W42"/>
      <c r="X42"/>
    </row>
    <row r="43" spans="1:24" x14ac:dyDescent="0.25">
      <c r="A43" s="31" t="s">
        <v>596</v>
      </c>
      <c r="B43" t="str">
        <f>VLOOKUP($A43,'Plan de acci�n consolidado 2025'!$A$3:$V$504,B$1,0)</f>
        <v>142-GRUPO DE TRABAJO DE SERVICIOS ADMINISTRATIVOS Y RECURSOS FÍSICOS</v>
      </c>
      <c r="C43">
        <f>VLOOKUP($A43,'Plan de acci�n consolidado 2025'!$A$3:$V$504,C$1,0)</f>
        <v>1</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71">
        <f>VLOOKUP($A43,'Plan de acci�n consolidado 2025'!$A$3:$V$504,T$1,0)</f>
        <v>45659</v>
      </c>
      <c r="U43" s="171">
        <f>VLOOKUP($A43,'Plan de acci�n consolidado 2025'!$A$3:$V$504,U$1,0)</f>
        <v>46013</v>
      </c>
      <c r="V43" t="str">
        <f>VLOOKUP($A43,'Plan de acci�n consolidado 2025'!$A$3:$V$504,V$1,0)</f>
        <v>142-GRUPO DE TRABAJO DE SERVICIOS ADMINISTRATIVOS Y RECURSOS FÍSICOS</v>
      </c>
      <c r="W43"/>
      <c r="X43"/>
    </row>
    <row r="44" spans="1:24" x14ac:dyDescent="0.25">
      <c r="A44" s="31" t="s">
        <v>598</v>
      </c>
      <c r="B44" t="str">
        <f>VLOOKUP($A44,'Plan de acci�n consolidado 2025'!$A$3:$V$504,B$1,0)</f>
        <v>142-GRUPO DE TRABAJO DE SERVICIOS ADMINISTRATIVOS Y RECURSOS FÍSICOS</v>
      </c>
      <c r="C44">
        <f>VLOOKUP($A44,'Plan de acci�n consolidado 2025'!$A$3:$V$504,C$1,0)</f>
        <v>1</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71">
        <f>VLOOKUP($A44,'Plan de acci�n consolidado 2025'!$A$3:$V$504,T$1,0)</f>
        <v>45717</v>
      </c>
      <c r="U44" s="171">
        <f>VLOOKUP($A44,'Plan de acci�n consolidado 2025'!$A$3:$V$504,U$1,0)</f>
        <v>45839</v>
      </c>
      <c r="V44" t="str">
        <f>VLOOKUP($A44,'Plan de acci�n consolidado 2025'!$A$3:$V$504,V$1,0)</f>
        <v>142-GRUPO DE TRABAJO DE SERVICIOS ADMINISTRATIVOS Y RECURSOS FÍSICOS</v>
      </c>
      <c r="W44"/>
      <c r="X44"/>
    </row>
    <row r="45" spans="1:24" x14ac:dyDescent="0.25">
      <c r="A45" s="31" t="s">
        <v>600</v>
      </c>
      <c r="B45" t="str">
        <f>VLOOKUP($A45,'Plan de acci�n consolidado 2025'!$A$3:$V$504,B$1,0)</f>
        <v>142-GRUPO DE TRABAJO DE SERVICIOS ADMINISTRATIVOS Y RECURSOS FÍSICOS</v>
      </c>
      <c r="C45">
        <f>VLOOKUP($A45,'Plan de acci�n consolidado 2025'!$A$3:$V$504,C$1,0)</f>
        <v>1</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71">
        <f>VLOOKUP($A45,'Plan de acci�n consolidado 2025'!$A$3:$V$504,T$1,0)</f>
        <v>45779</v>
      </c>
      <c r="U45" s="171">
        <f>VLOOKUP($A45,'Plan de acci�n consolidado 2025'!$A$3:$V$504,U$1,0)</f>
        <v>45835</v>
      </c>
      <c r="V45" t="str">
        <f>VLOOKUP($A45,'Plan de acci�n consolidado 2025'!$A$3:$V$504,V$1,0)</f>
        <v>142-GRUPO DE TRABAJO DE SERVICIOS ADMINISTRATIVOS Y RECURSOS FÍSICOS</v>
      </c>
      <c r="W45"/>
      <c r="X45"/>
    </row>
    <row r="46" spans="1:24" x14ac:dyDescent="0.25">
      <c r="A46" s="31" t="s">
        <v>602</v>
      </c>
      <c r="B46" t="str">
        <f>VLOOKUP($A46,'Plan de acci�n consolidado 2025'!$A$3:$V$504,B$1,0)</f>
        <v>142-GRUPO DE TRABAJO DE SERVICIOS ADMINISTRATIVOS Y RECURSOS FÍSICOS</v>
      </c>
      <c r="C46">
        <f>VLOOKUP($A46,'Plan de acci�n consolidado 2025'!$A$3:$V$504,C$1,0)</f>
        <v>1</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71">
        <f>VLOOKUP($A46,'Plan de acci�n consolidado 2025'!$A$3:$V$504,T$1,0)</f>
        <v>45931</v>
      </c>
      <c r="U46" s="171">
        <f>VLOOKUP($A46,'Plan de acci�n consolidado 2025'!$A$3:$V$504,U$1,0)</f>
        <v>46013</v>
      </c>
      <c r="V46" t="str">
        <f>VLOOKUP($A46,'Plan de acci�n consolidado 2025'!$A$3:$V$504,V$1,0)</f>
        <v>142-GRUPO DE TRABAJO DE SERVICIOS ADMINISTRATIVOS Y RECURSOS FÍSICOS</v>
      </c>
      <c r="W46"/>
      <c r="X46"/>
    </row>
    <row r="47" spans="1:24" x14ac:dyDescent="0.25">
      <c r="A47" s="31" t="s">
        <v>605</v>
      </c>
      <c r="B47" t="str">
        <f>VLOOKUP($A47,'Plan de acci�n consolidado 2025'!$A$3:$V$504,B$1,0)</f>
        <v>73-GRUPO DE TRABAJO DE COMUNICACION</v>
      </c>
      <c r="C47">
        <f>VLOOKUP($A47,'Plan de acci�n consolidado 2025'!$A$3:$V$504,C$1,0)</f>
        <v>1</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71">
        <f>VLOOKUP($A47,'Plan de acci�n consolidado 2025'!$A$3:$V$504,T$1,0)</f>
        <v>45691</v>
      </c>
      <c r="U47" s="171">
        <f>VLOOKUP($A47,'Plan de acci�n consolidado 2025'!$A$3:$V$504,U$1,0)</f>
        <v>46022</v>
      </c>
      <c r="V47" t="str">
        <f>VLOOKUP($A47,'Plan de acci�n consolidado 2025'!$A$3:$V$504,V$1,0)</f>
        <v>73-GRUPO DE TRABAJO DE COMUNICACION</v>
      </c>
      <c r="W47"/>
      <c r="X47"/>
    </row>
    <row r="48" spans="1:24" x14ac:dyDescent="0.25">
      <c r="A48" s="31" t="s">
        <v>608</v>
      </c>
      <c r="B48" t="str">
        <f>VLOOKUP($A48,'Plan de acci�n consolidado 2025'!$A$3:$V$504,B$1,0)</f>
        <v>73-GRUPO DE TRABAJO DE COMUNICACION</v>
      </c>
      <c r="C48">
        <f>VLOOKUP($A48,'Plan de acci�n consolidado 2025'!$A$3:$V$504,C$1,0)</f>
        <v>1</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71">
        <f>VLOOKUP($A48,'Plan de acci�n consolidado 2025'!$A$3:$V$504,T$1,0)</f>
        <v>45691</v>
      </c>
      <c r="U48" s="171">
        <f>VLOOKUP($A48,'Plan de acci�n consolidado 2025'!$A$3:$V$504,U$1,0)</f>
        <v>46022</v>
      </c>
      <c r="V48" t="str">
        <f>VLOOKUP($A48,'Plan de acci�n consolidado 2025'!$A$3:$V$504,V$1,0)</f>
        <v>73-GRUPO DE TRABAJO DE COMUNICACION</v>
      </c>
      <c r="W48"/>
      <c r="X48"/>
    </row>
    <row r="49" spans="1:24" x14ac:dyDescent="0.25">
      <c r="A49" s="31" t="s">
        <v>610</v>
      </c>
      <c r="B49" t="str">
        <f>VLOOKUP($A49,'Plan de acci�n consolidado 2025'!$A$3:$V$504,B$1,0)</f>
        <v>73-GRUPO DE TRABAJO DE COMUNICACION</v>
      </c>
      <c r="C49">
        <f>VLOOKUP($A49,'Plan de acci�n consolidado 2025'!$A$3:$V$504,C$1,0)</f>
        <v>1</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71">
        <f>VLOOKUP($A49,'Plan de acci�n consolidado 2025'!$A$3:$V$504,T$1,0)</f>
        <v>45993</v>
      </c>
      <c r="U49" s="171">
        <f>VLOOKUP($A49,'Plan de acci�n consolidado 2025'!$A$3:$V$504,U$1,0)</f>
        <v>46022</v>
      </c>
      <c r="V49" t="str">
        <f>VLOOKUP($A49,'Plan de acci�n consolidado 2025'!$A$3:$V$504,V$1,0)</f>
        <v>73-GRUPO DE TRABAJO DE COMUNICACION</v>
      </c>
      <c r="W49"/>
      <c r="X49"/>
    </row>
    <row r="50" spans="1:24" x14ac:dyDescent="0.25">
      <c r="A50" s="31" t="s">
        <v>612</v>
      </c>
      <c r="B50" t="str">
        <f>VLOOKUP($A50,'Plan de acci�n consolidado 2025'!$A$3:$V$504,B$1,0)</f>
        <v>73-GRUPO DE TRABAJO DE COMUNICACION</v>
      </c>
      <c r="C50">
        <f>VLOOKUP($A50,'Plan de acci�n consolidado 2025'!$A$3:$V$504,C$1,0)</f>
        <v>1</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t="str">
        <f>VLOOKUP($A50,'Plan de acci�n consolidado 2025'!$A$3:$V$504,K$1,0)</f>
        <v>Si</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71">
        <f>VLOOKUP($A50,'Plan de acci�n consolidado 2025'!$A$3:$V$504,T$1,0)</f>
        <v>45691</v>
      </c>
      <c r="U50" s="171">
        <f>VLOOKUP($A50,'Plan de acci�n consolidado 2025'!$A$3:$V$504,U$1,0)</f>
        <v>46003</v>
      </c>
      <c r="V50" t="str">
        <f>VLOOKUP($A50,'Plan de acci�n consolidado 2025'!$A$3:$V$504,V$1,0)</f>
        <v>100-SECRETARIA GENERAL;
73-GRUPO DE TRABAJO DE COMUNICACION</v>
      </c>
      <c r="W50"/>
      <c r="X50"/>
    </row>
    <row r="51" spans="1:24" x14ac:dyDescent="0.25">
      <c r="A51" s="31" t="s">
        <v>614</v>
      </c>
      <c r="B51" t="str">
        <f>VLOOKUP($A51,'Plan de acci�n consolidado 2025'!$A$3:$V$504,B$1,0)</f>
        <v>73-GRUPO DE TRABAJO DE COMUNICACION</v>
      </c>
      <c r="C51">
        <f>VLOOKUP($A51,'Plan de acci�n consolidado 2025'!$A$3:$V$504,C$1,0)</f>
        <v>1</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71">
        <f>VLOOKUP($A51,'Plan de acci�n consolidado 2025'!$A$3:$V$504,T$1,0)</f>
        <v>45691</v>
      </c>
      <c r="U51" s="171">
        <f>VLOOKUP($A51,'Plan de acci�n consolidado 2025'!$A$3:$V$504,U$1,0)</f>
        <v>45744</v>
      </c>
      <c r="V51" t="str">
        <f>VLOOKUP($A51,'Plan de acci�n consolidado 2025'!$A$3:$V$504,V$1,0)</f>
        <v>73-GRUPO DE TRABAJO DE COMUNICACION</v>
      </c>
      <c r="W51"/>
      <c r="X51"/>
    </row>
    <row r="52" spans="1:24" x14ac:dyDescent="0.25">
      <c r="A52" s="31" t="s">
        <v>616</v>
      </c>
      <c r="B52" t="str">
        <f>VLOOKUP($A52,'Plan de acci�n consolidado 2025'!$A$3:$V$504,B$1,0)</f>
        <v>73-GRUPO DE TRABAJO DE COMUNICACION</v>
      </c>
      <c r="C52">
        <f>VLOOKUP($A52,'Plan de acci�n consolidado 2025'!$A$3:$V$504,C$1,0)</f>
        <v>1</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71">
        <f>VLOOKUP($A52,'Plan de acci�n consolidado 2025'!$A$3:$V$504,T$1,0)</f>
        <v>45748</v>
      </c>
      <c r="U52" s="171">
        <f>VLOOKUP($A52,'Plan de acci�n consolidado 2025'!$A$3:$V$504,U$1,0)</f>
        <v>45777</v>
      </c>
      <c r="V52" t="str">
        <f>VLOOKUP($A52,'Plan de acci�n consolidado 2025'!$A$3:$V$504,V$1,0)</f>
        <v>73-GRUPO DE TRABAJO DE COMUNICACION</v>
      </c>
      <c r="W52"/>
      <c r="X52"/>
    </row>
    <row r="53" spans="1:24" x14ac:dyDescent="0.25">
      <c r="A53" s="31" t="s">
        <v>618</v>
      </c>
      <c r="B53" t="str">
        <f>VLOOKUP($A53,'Plan de acci�n consolidado 2025'!$A$3:$V$504,B$1,0)</f>
        <v>73-GRUPO DE TRABAJO DE COMUNICACION</v>
      </c>
      <c r="C53">
        <f>VLOOKUP($A53,'Plan de acci�n consolidado 2025'!$A$3:$V$504,C$1,0)</f>
        <v>1</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71">
        <f>VLOOKUP($A53,'Plan de acci�n consolidado 2025'!$A$3:$V$504,T$1,0)</f>
        <v>45748</v>
      </c>
      <c r="U53" s="171">
        <f>VLOOKUP($A53,'Plan de acci�n consolidado 2025'!$A$3:$V$504,U$1,0)</f>
        <v>45982</v>
      </c>
      <c r="V53" t="str">
        <f>VLOOKUP($A53,'Plan de acci�n consolidado 2025'!$A$3:$V$504,V$1,0)</f>
        <v>100-SECRETARIA GENERAL;
73-GRUPO DE TRABAJO DE COMUNICACION</v>
      </c>
      <c r="W53"/>
      <c r="X53"/>
    </row>
    <row r="54" spans="1:24" x14ac:dyDescent="0.25">
      <c r="A54" s="31" t="s">
        <v>620</v>
      </c>
      <c r="B54" t="str">
        <f>VLOOKUP($A54,'Plan de acci�n consolidado 2025'!$A$3:$V$504,B$1,0)</f>
        <v>73-GRUPO DE TRABAJO DE COMUNICACION</v>
      </c>
      <c r="C54">
        <f>VLOOKUP($A54,'Plan de acci�n consolidado 2025'!$A$3:$V$504,C$1,0)</f>
        <v>1</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71">
        <f>VLOOKUP($A54,'Plan de acci�n consolidado 2025'!$A$3:$V$504,T$1,0)</f>
        <v>45985</v>
      </c>
      <c r="U54" s="171">
        <f>VLOOKUP($A54,'Plan de acci�n consolidado 2025'!$A$3:$V$504,U$1,0)</f>
        <v>46003</v>
      </c>
      <c r="V54" t="str">
        <f>VLOOKUP($A54,'Plan de acci�n consolidado 2025'!$A$3:$V$504,V$1,0)</f>
        <v>100-SECRETARIA GENERAL;
73-GRUPO DE TRABAJO DE COMUNICACION</v>
      </c>
      <c r="W54"/>
      <c r="X54"/>
    </row>
    <row r="55" spans="1:24" x14ac:dyDescent="0.25">
      <c r="A55" s="31" t="s">
        <v>622</v>
      </c>
      <c r="B55" t="str">
        <f>VLOOKUP($A55,'Plan de acci�n consolidado 2025'!$A$3:$V$504,B$1,0)</f>
        <v>73-GRUPO DE TRABAJO DE COMUNICACION</v>
      </c>
      <c r="C55">
        <f>VLOOKUP($A55,'Plan de acci�n consolidado 2025'!$A$3:$V$504,C$1,0)</f>
        <v>1</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71">
        <f>VLOOKUP($A55,'Plan de acci�n consolidado 2025'!$A$3:$V$504,T$1,0)</f>
        <v>45672</v>
      </c>
      <c r="U55" s="171">
        <f>VLOOKUP($A55,'Plan de acci�n consolidado 2025'!$A$3:$V$504,U$1,0)</f>
        <v>46022</v>
      </c>
      <c r="V55" t="str">
        <f>VLOOKUP($A55,'Plan de acci�n consolidado 2025'!$A$3:$V$504,V$1,0)</f>
        <v>73-GRUPO DE TRABAJO DE COMUNICACION</v>
      </c>
      <c r="W55"/>
      <c r="X55"/>
    </row>
    <row r="56" spans="1:24" x14ac:dyDescent="0.25">
      <c r="A56" s="31" t="s">
        <v>623</v>
      </c>
      <c r="B56" t="str">
        <f>VLOOKUP($A56,'Plan de acci�n consolidado 2025'!$A$3:$V$504,B$1,0)</f>
        <v>73-GRUPO DE TRABAJO DE COMUNICACION</v>
      </c>
      <c r="C56">
        <f>VLOOKUP($A56,'Plan de acci�n consolidado 2025'!$A$3:$V$504,C$1,0)</f>
        <v>1</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71">
        <f>VLOOKUP($A56,'Plan de acci�n consolidado 2025'!$A$3:$V$504,T$1,0)</f>
        <v>45672</v>
      </c>
      <c r="U56" s="171">
        <f>VLOOKUP($A56,'Plan de acci�n consolidado 2025'!$A$3:$V$504,U$1,0)</f>
        <v>45716</v>
      </c>
      <c r="V56" t="str">
        <f>VLOOKUP($A56,'Plan de acci�n consolidado 2025'!$A$3:$V$504,V$1,0)</f>
        <v>73-GRUPO DE TRABAJO DE COMUNICACION</v>
      </c>
      <c r="W56"/>
      <c r="X56"/>
    </row>
    <row r="57" spans="1:24" x14ac:dyDescent="0.25">
      <c r="A57" s="31" t="s">
        <v>625</v>
      </c>
      <c r="B57" t="str">
        <f>VLOOKUP($A57,'Plan de acci�n consolidado 2025'!$A$3:$V$504,B$1,0)</f>
        <v>73-GRUPO DE TRABAJO DE COMUNICACION</v>
      </c>
      <c r="C57">
        <f>VLOOKUP($A57,'Plan de acci�n consolidado 2025'!$A$3:$V$504,C$1,0)</f>
        <v>1</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71">
        <f>VLOOKUP($A57,'Plan de acci�n consolidado 2025'!$A$3:$V$504,T$1,0)</f>
        <v>45720</v>
      </c>
      <c r="U57" s="171">
        <f>VLOOKUP($A57,'Plan de acci�n consolidado 2025'!$A$3:$V$504,U$1,0)</f>
        <v>45989</v>
      </c>
      <c r="V57" t="str">
        <f>VLOOKUP($A57,'Plan de acci�n consolidado 2025'!$A$3:$V$504,V$1,0)</f>
        <v>73-GRUPO DE TRABAJO DE COMUNICACION</v>
      </c>
      <c r="W57"/>
      <c r="X57"/>
    </row>
    <row r="58" spans="1:24" x14ac:dyDescent="0.25">
      <c r="A58" s="31" t="s">
        <v>627</v>
      </c>
      <c r="B58" t="str">
        <f>VLOOKUP($A58,'Plan de acci�n consolidado 2025'!$A$3:$V$504,B$1,0)</f>
        <v>73-GRUPO DE TRABAJO DE COMUNICACION</v>
      </c>
      <c r="C58">
        <f>VLOOKUP($A58,'Plan de acci�n consolidado 2025'!$A$3:$V$504,C$1,0)</f>
        <v>1</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71">
        <f>VLOOKUP($A58,'Plan de acci�n consolidado 2025'!$A$3:$V$504,T$1,0)</f>
        <v>45730</v>
      </c>
      <c r="U58" s="171">
        <f>VLOOKUP($A58,'Plan de acci�n consolidado 2025'!$A$3:$V$504,U$1,0)</f>
        <v>46022</v>
      </c>
      <c r="V58" t="str">
        <f>VLOOKUP($A58,'Plan de acci�n consolidado 2025'!$A$3:$V$504,V$1,0)</f>
        <v>73-GRUPO DE TRABAJO DE COMUNICACION</v>
      </c>
      <c r="W58"/>
      <c r="X58"/>
    </row>
    <row r="59" spans="1:24" x14ac:dyDescent="0.25">
      <c r="A59" s="31" t="s">
        <v>629</v>
      </c>
      <c r="B59" t="str">
        <f>VLOOKUP($A59,'Plan de acci�n consolidado 2025'!$A$3:$V$504,B$1,0)</f>
        <v>73-GRUPO DE TRABAJO DE COMUNICACION</v>
      </c>
      <c r="C59">
        <f>VLOOKUP($A59,'Plan de acci�n consolidado 2025'!$A$3:$V$504,C$1,0)</f>
        <v>1</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71">
        <f>VLOOKUP($A59,'Plan de acci�n consolidado 2025'!$A$3:$V$504,T$1,0)</f>
        <v>45839</v>
      </c>
      <c r="U59" s="171">
        <f>VLOOKUP($A59,'Plan de acci�n consolidado 2025'!$A$3:$V$504,U$1,0)</f>
        <v>46022</v>
      </c>
      <c r="V59" t="str">
        <f>VLOOKUP($A59,'Plan de acci�n consolidado 2025'!$A$3:$V$504,V$1,0)</f>
        <v>73-GRUPO DE TRABAJO DE COMUNICACION</v>
      </c>
      <c r="W59"/>
      <c r="X59"/>
    </row>
    <row r="60" spans="1:24" x14ac:dyDescent="0.25">
      <c r="A60" s="31" t="s">
        <v>631</v>
      </c>
      <c r="B60" t="str">
        <f>VLOOKUP($A60,'Plan de acci�n consolidado 2025'!$A$3:$V$504,B$1,0)</f>
        <v>73-GRUPO DE TRABAJO DE COMUNICACION</v>
      </c>
      <c r="C60">
        <f>VLOOKUP($A60,'Plan de acci�n consolidado 2025'!$A$3:$V$504,C$1,0)</f>
        <v>1</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71">
        <f>VLOOKUP($A60,'Plan de acci�n consolidado 2025'!$A$3:$V$504,T$1,0)</f>
        <v>45695</v>
      </c>
      <c r="U60" s="171">
        <f>VLOOKUP($A60,'Plan de acci�n consolidado 2025'!$A$3:$V$504,U$1,0)</f>
        <v>46010</v>
      </c>
      <c r="V60" t="str">
        <f>VLOOKUP($A60,'Plan de acci�n consolidado 2025'!$A$3:$V$504,V$1,0)</f>
        <v>73-GRUPO DE TRABAJO DE COMUNICACION</v>
      </c>
      <c r="W60"/>
      <c r="X60"/>
    </row>
    <row r="61" spans="1:24" x14ac:dyDescent="0.25">
      <c r="A61" s="31" t="s">
        <v>634</v>
      </c>
      <c r="B61" t="str">
        <f>VLOOKUP($A61,'Plan de acci�n consolidado 2025'!$A$3:$V$504,B$1,0)</f>
        <v>73-GRUPO DE TRABAJO DE COMUNICACION</v>
      </c>
      <c r="C61">
        <f>VLOOKUP($A61,'Plan de acci�n consolidado 2025'!$A$3:$V$504,C$1,0)</f>
        <v>1</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71">
        <f>VLOOKUP($A61,'Plan de acci�n consolidado 2025'!$A$3:$V$504,T$1,0)</f>
        <v>45695</v>
      </c>
      <c r="U61" s="171">
        <f>VLOOKUP($A61,'Plan de acci�n consolidado 2025'!$A$3:$V$504,U$1,0)</f>
        <v>45758</v>
      </c>
      <c r="V61" t="str">
        <f>VLOOKUP($A61,'Plan de acci�n consolidado 2025'!$A$3:$V$504,V$1,0)</f>
        <v>73-GRUPO DE TRABAJO DE COMUNICACION</v>
      </c>
      <c r="W61"/>
      <c r="X61"/>
    </row>
    <row r="62" spans="1:24" x14ac:dyDescent="0.25">
      <c r="A62" s="31" t="s">
        <v>636</v>
      </c>
      <c r="B62" t="str">
        <f>VLOOKUP($A62,'Plan de acci�n consolidado 2025'!$A$3:$V$504,B$1,0)</f>
        <v>73-GRUPO DE TRABAJO DE COMUNICACION</v>
      </c>
      <c r="C62">
        <f>VLOOKUP($A62,'Plan de acci�n consolidado 2025'!$A$3:$V$504,C$1,0)</f>
        <v>1</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71">
        <f>VLOOKUP($A62,'Plan de acci�n consolidado 2025'!$A$3:$V$504,T$1,0)</f>
        <v>45695</v>
      </c>
      <c r="U62" s="171">
        <f>VLOOKUP($A62,'Plan de acci�n consolidado 2025'!$A$3:$V$504,U$1,0)</f>
        <v>45747</v>
      </c>
      <c r="V62" t="str">
        <f>VLOOKUP($A62,'Plan de acci�n consolidado 2025'!$A$3:$V$504,V$1,0)</f>
        <v>73-GRUPO DE TRABAJO DE COMUNICACION</v>
      </c>
      <c r="W62"/>
      <c r="X62"/>
    </row>
    <row r="63" spans="1:24" x14ac:dyDescent="0.25">
      <c r="A63" s="31" t="s">
        <v>638</v>
      </c>
      <c r="B63" t="str">
        <f>VLOOKUP($A63,'Plan de acci�n consolidado 2025'!$A$3:$V$504,B$1,0)</f>
        <v>73-GRUPO DE TRABAJO DE COMUNICACION</v>
      </c>
      <c r="C63">
        <f>VLOOKUP($A63,'Plan de acci�n consolidado 2025'!$A$3:$V$504,C$1,0)</f>
        <v>1</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71">
        <f>VLOOKUP($A63,'Plan de acci�n consolidado 2025'!$A$3:$V$504,T$1,0)</f>
        <v>45748</v>
      </c>
      <c r="U63" s="171">
        <f>VLOOKUP($A63,'Plan de acci�n consolidado 2025'!$A$3:$V$504,U$1,0)</f>
        <v>45961</v>
      </c>
      <c r="V63" t="str">
        <f>VLOOKUP($A63,'Plan de acci�n consolidado 2025'!$A$3:$V$504,V$1,0)</f>
        <v>73-GRUPO DE TRABAJO DE COMUNICACION</v>
      </c>
      <c r="W63"/>
      <c r="X63"/>
    </row>
    <row r="64" spans="1:24" x14ac:dyDescent="0.25">
      <c r="A64" s="31" t="s">
        <v>640</v>
      </c>
      <c r="B64" t="str">
        <f>VLOOKUP($A64,'Plan de acci�n consolidado 2025'!$A$3:$V$504,B$1,0)</f>
        <v>73-GRUPO DE TRABAJO DE COMUNICACION</v>
      </c>
      <c r="C64">
        <f>VLOOKUP($A64,'Plan de acci�n consolidado 2025'!$A$3:$V$504,C$1,0)</f>
        <v>1</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71">
        <f>VLOOKUP($A64,'Plan de acci�n consolidado 2025'!$A$3:$V$504,T$1,0)</f>
        <v>45769</v>
      </c>
      <c r="U64" s="171">
        <f>VLOOKUP($A64,'Plan de acci�n consolidado 2025'!$A$3:$V$504,U$1,0)</f>
        <v>45982</v>
      </c>
      <c r="V64" t="str">
        <f>VLOOKUP($A64,'Plan de acci�n consolidado 2025'!$A$3:$V$504,V$1,0)</f>
        <v>73-GRUPO DE TRABAJO DE COMUNICACION</v>
      </c>
      <c r="W64"/>
      <c r="X64"/>
    </row>
    <row r="65" spans="1:24" x14ac:dyDescent="0.25">
      <c r="A65" s="31" t="s">
        <v>642</v>
      </c>
      <c r="B65" t="str">
        <f>VLOOKUP($A65,'Plan de acci�n consolidado 2025'!$A$3:$V$504,B$1,0)</f>
        <v>73-GRUPO DE TRABAJO DE COMUNICACION</v>
      </c>
      <c r="C65">
        <f>VLOOKUP($A65,'Plan de acci�n consolidado 2025'!$A$3:$V$504,C$1,0)</f>
        <v>1</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71">
        <f>VLOOKUP($A65,'Plan de acci�n consolidado 2025'!$A$3:$V$504,T$1,0)</f>
        <v>45965</v>
      </c>
      <c r="U65" s="171">
        <f>VLOOKUP($A65,'Plan de acci�n consolidado 2025'!$A$3:$V$504,U$1,0)</f>
        <v>45979</v>
      </c>
      <c r="V65" t="str">
        <f>VLOOKUP($A65,'Plan de acci�n consolidado 2025'!$A$3:$V$504,V$1,0)</f>
        <v>73-GRUPO DE TRABAJO DE COMUNICACION</v>
      </c>
      <c r="W65"/>
      <c r="X65"/>
    </row>
    <row r="66" spans="1:24" x14ac:dyDescent="0.25">
      <c r="A66" s="31" t="s">
        <v>644</v>
      </c>
      <c r="B66" t="str">
        <f>VLOOKUP($A66,'Plan de acci�n consolidado 2025'!$A$3:$V$504,B$1,0)</f>
        <v>73-GRUPO DE TRABAJO DE COMUNICACION</v>
      </c>
      <c r="C66">
        <f>VLOOKUP($A66,'Plan de acci�n consolidado 2025'!$A$3:$V$504,C$1,0)</f>
        <v>1</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71">
        <f>VLOOKUP($A66,'Plan de acci�n consolidado 2025'!$A$3:$V$504,T$1,0)</f>
        <v>45992</v>
      </c>
      <c r="U66" s="171">
        <f>VLOOKUP($A66,'Plan de acci�n consolidado 2025'!$A$3:$V$504,U$1,0)</f>
        <v>46010</v>
      </c>
      <c r="V66" t="str">
        <f>VLOOKUP($A66,'Plan de acci�n consolidado 2025'!$A$3:$V$504,V$1,0)</f>
        <v>73-GRUPO DE TRABAJO DE COMUNICACION</v>
      </c>
      <c r="W66"/>
      <c r="X66"/>
    </row>
    <row r="67" spans="1:24" x14ac:dyDescent="0.25">
      <c r="A67" s="31" t="s">
        <v>647</v>
      </c>
      <c r="B67" t="str">
        <f>VLOOKUP($A67,'Plan de acci�n consolidado 2025'!$A$3:$V$504,B$1,0)</f>
        <v>3100-DIRECCION DE INVESTIGACIONES DE PROTECCION AL CONSUMIDOR</v>
      </c>
      <c r="C67">
        <f>VLOOKUP($A67,'Plan de acci�n consolidado 2025'!$A$3:$V$504,C$1,0)</f>
        <v>2</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1070</v>
      </c>
      <c r="R67" t="str">
        <f>VLOOKUP($A67,'Plan de acci�n consolidado 2025'!$A$3:$V$504,R$1,0)</f>
        <v>Númerica</v>
      </c>
      <c r="S67" t="str">
        <f>VLOOKUP($A67,'Plan de acci�n consolidado 2025'!$A$3:$V$504,S$1,0)</f>
        <v># de actuaciones oficiosas realizadas / 1070 actuaciones oficiosas a realizar</v>
      </c>
      <c r="T67" s="171">
        <f>VLOOKUP($A67,'Plan de acci�n consolidado 2025'!$A$3:$V$504,T$1,0)</f>
        <v>45706</v>
      </c>
      <c r="U67" s="171">
        <f>VLOOKUP($A67,'Plan de acci�n consolidado 2025'!$A$3:$V$504,U$1,0)</f>
        <v>45989</v>
      </c>
      <c r="V67" t="str">
        <f>VLOOKUP($A67,'Plan de acci�n consolidado 2025'!$A$3:$V$504,V$1,0)</f>
        <v>3100-DIRECCION DE INVESTIGACIONES DE PROTECCION AL CONSUMIDOR</v>
      </c>
      <c r="W67"/>
      <c r="X67"/>
    </row>
    <row r="68" spans="1:24" x14ac:dyDescent="0.25">
      <c r="A68" s="31" t="s">
        <v>648</v>
      </c>
      <c r="B68" t="str">
        <f>VLOOKUP($A68,'Plan de acci�n consolidado 2025'!$A$3:$V$504,B$1,0)</f>
        <v>3100-DIRECCION DE INVESTIGACIONES DE PROTECCION AL CONSUMIDOR</v>
      </c>
      <c r="C68">
        <f>VLOOKUP($A68,'Plan de acci�n consolidado 2025'!$A$3:$V$504,C$1,0)</f>
        <v>2</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71">
        <f>VLOOKUP($A68,'Plan de acci�n consolidado 2025'!$A$3:$V$504,T$1,0)</f>
        <v>45706</v>
      </c>
      <c r="U68" s="171">
        <f>VLOOKUP($A68,'Plan de acci�n consolidado 2025'!$A$3:$V$504,U$1,0)</f>
        <v>45747</v>
      </c>
      <c r="V68" t="str">
        <f>VLOOKUP($A68,'Plan de acci�n consolidado 2025'!$A$3:$V$504,V$1,0)</f>
        <v>3100-DIRECCION DE INVESTIGACIONES DE PROTECCION AL CONSUMIDOR</v>
      </c>
      <c r="W68"/>
      <c r="X68"/>
    </row>
    <row r="69" spans="1:24" x14ac:dyDescent="0.25">
      <c r="A69" s="31" t="s">
        <v>650</v>
      </c>
      <c r="B69" t="str">
        <f>VLOOKUP($A69,'Plan de acci�n consolidado 2025'!$A$3:$V$504,B$1,0)</f>
        <v>3100-DIRECCION DE INVESTIGACIONES DE PROTECCION AL CONSUMIDOR</v>
      </c>
      <c r="C69">
        <f>VLOOKUP($A69,'Plan de acci�n consolidado 2025'!$A$3:$V$504,C$1,0)</f>
        <v>2</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71">
        <f>VLOOKUP($A69,'Plan de acci�n consolidado 2025'!$A$3:$V$504,T$1,0)</f>
        <v>45748</v>
      </c>
      <c r="U69" s="171">
        <f>VLOOKUP($A69,'Plan de acci�n consolidado 2025'!$A$3:$V$504,U$1,0)</f>
        <v>45777</v>
      </c>
      <c r="V69" t="str">
        <f>VLOOKUP($A69,'Plan de acci�n consolidado 2025'!$A$3:$V$504,V$1,0)</f>
        <v>3100-DIRECCION DE INVESTIGACIONES DE PROTECCION AL CONSUMIDOR</v>
      </c>
      <c r="W69"/>
      <c r="X69"/>
    </row>
    <row r="70" spans="1:24" x14ac:dyDescent="0.25">
      <c r="A70" s="31" t="s">
        <v>652</v>
      </c>
      <c r="B70" t="str">
        <f>VLOOKUP($A70,'Plan de acci�n consolidado 2025'!$A$3:$V$504,B$1,0)</f>
        <v>3100-DIRECCION DE INVESTIGACIONES DE PROTECCION AL CONSUMIDOR</v>
      </c>
      <c r="C70">
        <f>VLOOKUP($A70,'Plan de acci�n consolidado 2025'!$A$3:$V$504,C$1,0)</f>
        <v>2</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1070</v>
      </c>
      <c r="R70" t="str">
        <f>VLOOKUP($A70,'Plan de acci�n consolidado 2025'!$A$3:$V$504,R$1,0)</f>
        <v>Númerica</v>
      </c>
      <c r="S70" t="str">
        <f>VLOOKUP($A70,'Plan de acci�n consolidado 2025'!$A$3:$V$504,S$1,0)</f>
        <v># de actuaciones oficiosas realizadas / 1070 actuaciones oficiosas a realizar</v>
      </c>
      <c r="T70" s="171">
        <f>VLOOKUP($A70,'Plan de acci�n consolidado 2025'!$A$3:$V$504,T$1,0)</f>
        <v>45755</v>
      </c>
      <c r="U70" s="171">
        <f>VLOOKUP($A70,'Plan de acci�n consolidado 2025'!$A$3:$V$504,U$1,0)</f>
        <v>45989</v>
      </c>
      <c r="V70" t="str">
        <f>VLOOKUP($A70,'Plan de acci�n consolidado 2025'!$A$3:$V$504,V$1,0)</f>
        <v>3100-DIRECCION DE INVESTIGACIONES DE PROTECCION AL CONSUMIDOR</v>
      </c>
      <c r="W70"/>
      <c r="X70"/>
    </row>
    <row r="71" spans="1:24" x14ac:dyDescent="0.25">
      <c r="A71" s="31" t="s">
        <v>653</v>
      </c>
      <c r="B71" t="str">
        <f>VLOOKUP($A71,'Plan de acci�n consolidado 2025'!$A$3:$V$504,B$1,0)</f>
        <v>3100-DIRECCION DE INVESTIGACIONES DE PROTECCION AL CONSUMIDOR</v>
      </c>
      <c r="C71">
        <f>VLOOKUP($A71,'Plan de acci�n consolidado 2025'!$A$3:$V$504,C$1,0)</f>
        <v>2</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71">
        <f>VLOOKUP($A71,'Plan de acci�n consolidado 2025'!$A$3:$V$504,T$1,0)</f>
        <v>45671</v>
      </c>
      <c r="U71" s="171">
        <f>VLOOKUP($A71,'Plan de acci�n consolidado 2025'!$A$3:$V$504,U$1,0)</f>
        <v>45989</v>
      </c>
      <c r="V71" t="str">
        <f>VLOOKUP($A71,'Plan de acci�n consolidado 2025'!$A$3:$V$504,V$1,0)</f>
        <v>3100-DIRECCION DE INVESTIGACIONES DE PROTECCION AL CONSUMIDOR</v>
      </c>
      <c r="W71"/>
      <c r="X71"/>
    </row>
    <row r="72" spans="1:24" x14ac:dyDescent="0.25">
      <c r="A72" s="31" t="s">
        <v>656</v>
      </c>
      <c r="B72" t="str">
        <f>VLOOKUP($A72,'Plan de acci�n consolidado 2025'!$A$3:$V$504,B$1,0)</f>
        <v>3100-DIRECCION DE INVESTIGACIONES DE PROTECCION AL CONSUMIDOR</v>
      </c>
      <c r="C72">
        <f>VLOOKUP($A72,'Plan de acci�n consolidado 2025'!$A$3:$V$504,C$1,0)</f>
        <v>2</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71">
        <f>VLOOKUP($A72,'Plan de acci�n consolidado 2025'!$A$3:$V$504,T$1,0)</f>
        <v>45671</v>
      </c>
      <c r="U72" s="171">
        <f>VLOOKUP($A72,'Plan de acci�n consolidado 2025'!$A$3:$V$504,U$1,0)</f>
        <v>45695</v>
      </c>
      <c r="V72" t="str">
        <f>VLOOKUP($A72,'Plan de acci�n consolidado 2025'!$A$3:$V$504,V$1,0)</f>
        <v>3100-DIRECCION DE INVESTIGACIONES DE PROTECCION AL CONSUMIDOR</v>
      </c>
      <c r="W72"/>
      <c r="X72"/>
    </row>
    <row r="73" spans="1:24" x14ac:dyDescent="0.25">
      <c r="A73" s="31" t="s">
        <v>658</v>
      </c>
      <c r="B73" t="str">
        <f>VLOOKUP($A73,'Plan de acci�n consolidado 2025'!$A$3:$V$504,B$1,0)</f>
        <v>3100-DIRECCION DE INVESTIGACIONES DE PROTECCION AL CONSUMIDOR</v>
      </c>
      <c r="C73">
        <f>VLOOKUP($A73,'Plan de acci�n consolidado 2025'!$A$3:$V$504,C$1,0)</f>
        <v>2</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71">
        <f>VLOOKUP($A73,'Plan de acci�n consolidado 2025'!$A$3:$V$504,T$1,0)</f>
        <v>45671</v>
      </c>
      <c r="U73" s="171">
        <f>VLOOKUP($A73,'Plan de acci�n consolidado 2025'!$A$3:$V$504,U$1,0)</f>
        <v>45961</v>
      </c>
      <c r="V73" t="str">
        <f>VLOOKUP($A73,'Plan de acci�n consolidado 2025'!$A$3:$V$504,V$1,0)</f>
        <v>3100-DIRECCION DE INVESTIGACIONES DE PROTECCION AL CONSUMIDOR</v>
      </c>
      <c r="W73"/>
      <c r="X73"/>
    </row>
    <row r="74" spans="1:24" x14ac:dyDescent="0.25">
      <c r="A74" s="31" t="s">
        <v>660</v>
      </c>
      <c r="B74" t="str">
        <f>VLOOKUP($A74,'Plan de acci�n consolidado 2025'!$A$3:$V$504,B$1,0)</f>
        <v>3100-DIRECCION DE INVESTIGACIONES DE PROTECCION AL CONSUMIDOR</v>
      </c>
      <c r="C74">
        <f>VLOOKUP($A74,'Plan de acci�n consolidado 2025'!$A$3:$V$504,C$1,0)</f>
        <v>2</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71">
        <f>VLOOKUP($A74,'Plan de acci�n consolidado 2025'!$A$3:$V$504,T$1,0)</f>
        <v>45695</v>
      </c>
      <c r="U74" s="171">
        <f>VLOOKUP($A74,'Plan de acci�n consolidado 2025'!$A$3:$V$504,U$1,0)</f>
        <v>45989</v>
      </c>
      <c r="V74" t="str">
        <f>VLOOKUP($A74,'Plan de acci�n consolidado 2025'!$A$3:$V$504,V$1,0)</f>
        <v>3100-DIRECCION DE INVESTIGACIONES DE PROTECCION AL CONSUMIDOR</v>
      </c>
      <c r="W74"/>
      <c r="X74"/>
    </row>
    <row r="75" spans="1:24" x14ac:dyDescent="0.25">
      <c r="A75" s="31" t="s">
        <v>661</v>
      </c>
      <c r="B75" t="str">
        <f>VLOOKUP($A75,'Plan de acci�n consolidado 2025'!$A$3:$V$504,B$1,0)</f>
        <v>3100-DIRECCION DE INVESTIGACIONES DE PROTECCION AL CONSUMIDOR</v>
      </c>
      <c r="C75">
        <f>VLOOKUP($A75,'Plan de acci�n consolidado 2025'!$A$3:$V$504,C$1,0)</f>
        <v>2</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71">
        <f>VLOOKUP($A75,'Plan de acci�n consolidado 2025'!$A$3:$V$504,T$1,0)</f>
        <v>45659</v>
      </c>
      <c r="U75" s="171">
        <f>VLOOKUP($A75,'Plan de acci�n consolidado 2025'!$A$3:$V$504,U$1,0)</f>
        <v>46022</v>
      </c>
      <c r="V75" t="str">
        <f>VLOOKUP($A75,'Plan de acci�n consolidado 2025'!$A$3:$V$504,V$1,0)</f>
        <v>3100-DIRECCION DE INVESTIGACIONES DE PROTECCION AL CONSUMIDOR</v>
      </c>
      <c r="W75"/>
      <c r="X75"/>
    </row>
    <row r="76" spans="1:24" x14ac:dyDescent="0.25">
      <c r="A76" s="31" t="s">
        <v>664</v>
      </c>
      <c r="B76" t="str">
        <f>VLOOKUP($A76,'Plan de acci�n consolidado 2025'!$A$3:$V$504,B$1,0)</f>
        <v>3100-DIRECCION DE INVESTIGACIONES DE PROTECCION AL CONSUMIDOR</v>
      </c>
      <c r="C76">
        <f>VLOOKUP($A76,'Plan de acci�n consolidado 2025'!$A$3:$V$504,C$1,0)</f>
        <v>2</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71">
        <f>VLOOKUP($A76,'Plan de acci�n consolidado 2025'!$A$3:$V$504,T$1,0)</f>
        <v>45659</v>
      </c>
      <c r="U76" s="171">
        <f>VLOOKUP($A76,'Plan de acci�n consolidado 2025'!$A$3:$V$504,U$1,0)</f>
        <v>45930</v>
      </c>
      <c r="V76" t="str">
        <f>VLOOKUP($A76,'Plan de acci�n consolidado 2025'!$A$3:$V$504,V$1,0)</f>
        <v>3100-DIRECCION DE INVESTIGACIONES DE PROTECCION AL CONSUMIDOR</v>
      </c>
      <c r="W76"/>
      <c r="X76"/>
    </row>
    <row r="77" spans="1:24" x14ac:dyDescent="0.25">
      <c r="A77" s="31" t="s">
        <v>666</v>
      </c>
      <c r="B77" t="str">
        <f>VLOOKUP($A77,'Plan de acci�n consolidado 2025'!$A$3:$V$504,B$1,0)</f>
        <v>3100-DIRECCION DE INVESTIGACIONES DE PROTECCION AL CONSUMIDOR</v>
      </c>
      <c r="C77">
        <f>VLOOKUP($A77,'Plan de acci�n consolidado 2025'!$A$3:$V$504,C$1,0)</f>
        <v>2</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71">
        <f>VLOOKUP($A77,'Plan de acci�n consolidado 2025'!$A$3:$V$504,T$1,0)</f>
        <v>45659</v>
      </c>
      <c r="U77" s="171">
        <f>VLOOKUP($A77,'Plan de acci�n consolidado 2025'!$A$3:$V$504,U$1,0)</f>
        <v>46022</v>
      </c>
      <c r="V77" t="str">
        <f>VLOOKUP($A77,'Plan de acci�n consolidado 2025'!$A$3:$V$504,V$1,0)</f>
        <v>3100-DIRECCION DE INVESTIGACIONES DE PROTECCION AL CONSUMIDOR</v>
      </c>
      <c r="W77"/>
      <c r="X77"/>
    </row>
    <row r="78" spans="1:24" x14ac:dyDescent="0.25">
      <c r="A78" s="31" t="s">
        <v>668</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71">
        <f>VLOOKUP($A78,'Plan de acci�n consolidado 2025'!$A$3:$V$504,T$1,0)</f>
        <v>45691</v>
      </c>
      <c r="U78" s="171">
        <f>VLOOKUP($A78,'Plan de acci�n consolidado 2025'!$A$3:$V$504,U$1,0)</f>
        <v>46010</v>
      </c>
      <c r="V78" t="str">
        <f>VLOOKUP($A78,'Plan de acci�n consolidado 2025'!$A$3:$V$504,V$1,0)</f>
        <v>60-GRUPO DE TRABAJO DE GESTIÓN JUDICIAL ADSCRITO A LA OFICINA ASESORA JURÍDICA</v>
      </c>
      <c r="W78"/>
      <c r="X78"/>
    </row>
    <row r="79" spans="1:24" x14ac:dyDescent="0.25">
      <c r="A79" s="31" t="s">
        <v>670</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71">
        <f>VLOOKUP($A79,'Plan de acci�n consolidado 2025'!$A$3:$V$504,T$1,0)</f>
        <v>45691</v>
      </c>
      <c r="U79" s="171">
        <f>VLOOKUP($A79,'Plan de acci�n consolidado 2025'!$A$3:$V$504,U$1,0)</f>
        <v>45747</v>
      </c>
      <c r="V79" t="str">
        <f>VLOOKUP($A79,'Plan de acci�n consolidado 2025'!$A$3:$V$504,V$1,0)</f>
        <v>60-GRUPO DE TRABAJO DE GESTIÓN JUDICIAL ADSCRITO A LA OFICINA ASESORA JURÍDICA</v>
      </c>
      <c r="W79"/>
      <c r="X79"/>
    </row>
    <row r="80" spans="1:24" x14ac:dyDescent="0.25">
      <c r="A80" s="31" t="s">
        <v>672</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71">
        <f>VLOOKUP($A80,'Plan de acci�n consolidado 2025'!$A$3:$V$504,T$1,0)</f>
        <v>45839</v>
      </c>
      <c r="U80" s="171">
        <f>VLOOKUP($A80,'Plan de acci�n consolidado 2025'!$A$3:$V$504,U$1,0)</f>
        <v>45869</v>
      </c>
      <c r="V80" t="str">
        <f>VLOOKUP($A80,'Plan de acci�n consolidado 2025'!$A$3:$V$504,V$1,0)</f>
        <v>60-GRUPO DE TRABAJO DE GESTIÓN JUDICIAL ADSCRITO A LA OFICINA ASESORA JURÍDICA</v>
      </c>
      <c r="W80"/>
      <c r="X80"/>
    </row>
    <row r="81" spans="1:24" x14ac:dyDescent="0.25">
      <c r="A81" s="31" t="s">
        <v>674</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71">
        <f>VLOOKUP($A81,'Plan de acci�n consolidado 2025'!$A$3:$V$504,T$1,0)</f>
        <v>45931</v>
      </c>
      <c r="U81" s="171">
        <f>VLOOKUP($A81,'Plan de acci�n consolidado 2025'!$A$3:$V$504,U$1,0)</f>
        <v>45989</v>
      </c>
      <c r="V81" t="str">
        <f>VLOOKUP($A81,'Plan de acci�n consolidado 2025'!$A$3:$V$504,V$1,0)</f>
        <v>60-GRUPO DE TRABAJO DE GESTIÓN JUDICIAL ADSCRITO A LA OFICINA ASESORA JURÍDICA</v>
      </c>
      <c r="W81"/>
      <c r="X81"/>
    </row>
    <row r="82" spans="1:24" x14ac:dyDescent="0.25">
      <c r="A82" s="31" t="s">
        <v>676</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71">
        <f>VLOOKUP($A82,'Plan de acci�n consolidado 2025'!$A$3:$V$504,T$1,0)</f>
        <v>45992</v>
      </c>
      <c r="U82" s="171">
        <f>VLOOKUP($A82,'Plan de acci�n consolidado 2025'!$A$3:$V$504,U$1,0)</f>
        <v>46010</v>
      </c>
      <c r="V82" t="str">
        <f>VLOOKUP($A82,'Plan de acci�n consolidado 2025'!$A$3:$V$504,V$1,0)</f>
        <v>60-GRUPO DE TRABAJO DE GESTIÓN JUDICIAL ADSCRITO A LA OFICINA ASESORA JURÍDICA</v>
      </c>
      <c r="W82"/>
      <c r="X82"/>
    </row>
    <row r="83" spans="1:24" x14ac:dyDescent="0.25">
      <c r="A83" s="31" t="s">
        <v>678</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71">
        <f>VLOOKUP($A83,'Plan de acci�n consolidado 2025'!$A$3:$V$504,T$1,0)</f>
        <v>45811</v>
      </c>
      <c r="U83" s="171">
        <f>VLOOKUP($A83,'Plan de acci�n consolidado 2025'!$A$3:$V$504,U$1,0)</f>
        <v>46022</v>
      </c>
      <c r="V83" t="str">
        <f>VLOOKUP($A83,'Plan de acci�n consolidado 2025'!$A$3:$V$504,V$1,0)</f>
        <v>60-GRUPO DE TRABAJO DE GESTIÓN JUDICIAL ADSCRITO A LA OFICINA ASESORA JURÍDICA</v>
      </c>
      <c r="W83"/>
      <c r="X83"/>
    </row>
    <row r="84" spans="1:24" x14ac:dyDescent="0.25">
      <c r="A84" s="31" t="s">
        <v>680</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71">
        <f>VLOOKUP($A84,'Plan de acci�n consolidado 2025'!$A$3:$V$504,T$1,0)</f>
        <v>45811</v>
      </c>
      <c r="U84" s="171">
        <f>VLOOKUP($A84,'Plan de acci�n consolidado 2025'!$A$3:$V$504,U$1,0)</f>
        <v>45930</v>
      </c>
      <c r="V84" t="str">
        <f>VLOOKUP($A84,'Plan de acci�n consolidado 2025'!$A$3:$V$504,V$1,0)</f>
        <v>60-GRUPO DE TRABAJO DE GESTIÓN JUDICIAL ADSCRITO A LA OFICINA ASESORA JURÍDICA</v>
      </c>
      <c r="W84"/>
      <c r="X84"/>
    </row>
    <row r="85" spans="1:24" x14ac:dyDescent="0.25">
      <c r="A85" s="31" t="s">
        <v>682</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71">
        <f>VLOOKUP($A85,'Plan de acci�n consolidado 2025'!$A$3:$V$504,T$1,0)</f>
        <v>45931</v>
      </c>
      <c r="U85" s="171">
        <f>VLOOKUP($A85,'Plan de acci�n consolidado 2025'!$A$3:$V$504,U$1,0)</f>
        <v>45961</v>
      </c>
      <c r="V85" t="str">
        <f>VLOOKUP($A85,'Plan de acci�n consolidado 2025'!$A$3:$V$504,V$1,0)</f>
        <v>60-GRUPO DE TRABAJO DE GESTIÓN JUDICIAL ADSCRITO A LA OFICINA ASESORA JURÍDICA</v>
      </c>
      <c r="W85"/>
      <c r="X85"/>
    </row>
    <row r="86" spans="1:24" x14ac:dyDescent="0.25">
      <c r="A86" s="31" t="s">
        <v>684</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71">
        <f>VLOOKUP($A86,'Plan de acci�n consolidado 2025'!$A$3:$V$504,T$1,0)</f>
        <v>45965</v>
      </c>
      <c r="U86" s="171">
        <f>VLOOKUP($A86,'Plan de acci�n consolidado 2025'!$A$3:$V$504,U$1,0)</f>
        <v>45989</v>
      </c>
      <c r="V86" t="str">
        <f>VLOOKUP($A86,'Plan de acci�n consolidado 2025'!$A$3:$V$504,V$1,0)</f>
        <v>60-GRUPO DE TRABAJO DE GESTIÓN JUDICIAL ADSCRITO A LA OFICINA ASESORA JURÍDICA</v>
      </c>
      <c r="W86"/>
      <c r="X86"/>
    </row>
    <row r="87" spans="1:24" x14ac:dyDescent="0.25">
      <c r="A87" s="31" t="s">
        <v>686</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71">
        <f>VLOOKUP($A87,'Plan de acci�n consolidado 2025'!$A$3:$V$504,T$1,0)</f>
        <v>45992</v>
      </c>
      <c r="U87" s="171">
        <f>VLOOKUP($A87,'Plan de acci�n consolidado 2025'!$A$3:$V$504,U$1,0)</f>
        <v>46006</v>
      </c>
      <c r="V87" t="str">
        <f>VLOOKUP($A87,'Plan de acci�n consolidado 2025'!$A$3:$V$504,V$1,0)</f>
        <v>60-GRUPO DE TRABAJO DE GESTIÓN JUDICIAL ADSCRITO A LA OFICINA ASESORA JURÍDICA</v>
      </c>
      <c r="W87"/>
      <c r="X87"/>
    </row>
    <row r="88" spans="1:24" x14ac:dyDescent="0.25">
      <c r="A88" s="31" t="s">
        <v>688</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71">
        <f>VLOOKUP($A88,'Plan de acci�n consolidado 2025'!$A$3:$V$504,T$1,0)</f>
        <v>46007</v>
      </c>
      <c r="U88" s="171">
        <f>VLOOKUP($A88,'Plan de acci�n consolidado 2025'!$A$3:$V$504,U$1,0)</f>
        <v>46022</v>
      </c>
      <c r="V88" t="str">
        <f>VLOOKUP($A88,'Plan de acci�n consolidado 2025'!$A$3:$V$504,V$1,0)</f>
        <v>60-GRUPO DE TRABAJO DE GESTIÓN JUDICIAL ADSCRITO A LA OFICINA ASESORA JURÍDICA</v>
      </c>
      <c r="W88"/>
      <c r="X88"/>
    </row>
    <row r="89" spans="1:24" x14ac:dyDescent="0.25">
      <c r="A89" s="31" t="s">
        <v>690</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71">
        <f>VLOOKUP($A89,'Plan de acci�n consolidado 2025'!$A$3:$V$504,T$1,0)</f>
        <v>45684</v>
      </c>
      <c r="U89" s="171">
        <f>VLOOKUP($A89,'Plan de acci�n consolidado 2025'!$A$3:$V$504,U$1,0)</f>
        <v>45989</v>
      </c>
      <c r="V89" t="str">
        <f>VLOOKUP($A89,'Plan de acci�n consolidado 2025'!$A$3:$V$504,V$1,0)</f>
        <v>60-GRUPO DE TRABAJO DE GESTIÓN JUDICIAL ADSCRITO A LA OFICINA ASESORA JURÍDICA</v>
      </c>
      <c r="W89"/>
      <c r="X89"/>
    </row>
    <row r="90" spans="1:24" x14ac:dyDescent="0.25">
      <c r="A90" s="31" t="s">
        <v>692</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71">
        <f>VLOOKUP($A90,'Plan de acci�n consolidado 2025'!$A$3:$V$504,T$1,0)</f>
        <v>45684</v>
      </c>
      <c r="U90" s="171">
        <f>VLOOKUP($A90,'Plan de acci�n consolidado 2025'!$A$3:$V$504,U$1,0)</f>
        <v>45716</v>
      </c>
      <c r="V90" t="str">
        <f>VLOOKUP($A90,'Plan de acci�n consolidado 2025'!$A$3:$V$504,V$1,0)</f>
        <v>60-GRUPO DE TRABAJO DE GESTIÓN JUDICIAL ADSCRITO A LA OFICINA ASESORA JURÍDICA</v>
      </c>
      <c r="W90"/>
      <c r="X90"/>
    </row>
    <row r="91" spans="1:24" x14ac:dyDescent="0.25">
      <c r="A91" s="31" t="s">
        <v>694</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71">
        <f>VLOOKUP($A91,'Plan de acci�n consolidado 2025'!$A$3:$V$504,T$1,0)</f>
        <v>45719</v>
      </c>
      <c r="U91" s="171">
        <f>VLOOKUP($A91,'Plan de acci�n consolidado 2025'!$A$3:$V$504,U$1,0)</f>
        <v>45930</v>
      </c>
      <c r="V91" t="str">
        <f>VLOOKUP($A91,'Plan de acci�n consolidado 2025'!$A$3:$V$504,V$1,0)</f>
        <v>60-GRUPO DE TRABAJO DE GESTIÓN JUDICIAL ADSCRITO A LA OFICINA ASESORA JURÍDICA</v>
      </c>
      <c r="W91"/>
      <c r="X91"/>
    </row>
    <row r="92" spans="1:24" x14ac:dyDescent="0.25">
      <c r="A92" s="31" t="s">
        <v>695</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71">
        <f>VLOOKUP($A92,'Plan de acci�n consolidado 2025'!$A$3:$V$504,T$1,0)</f>
        <v>45748</v>
      </c>
      <c r="U92" s="171">
        <f>VLOOKUP($A92,'Plan de acci�n consolidado 2025'!$A$3:$V$504,U$1,0)</f>
        <v>45989</v>
      </c>
      <c r="V92" t="str">
        <f>VLOOKUP($A92,'Plan de acci�n consolidado 2025'!$A$3:$V$504,V$1,0)</f>
        <v>60-GRUPO DE TRABAJO DE GESTIÓN JUDICIAL ADSCRITO A LA OFICINA ASESORA JURÍDICA</v>
      </c>
      <c r="W92"/>
      <c r="X92"/>
    </row>
    <row r="93" spans="1:24" x14ac:dyDescent="0.25">
      <c r="A93" s="31" t="s">
        <v>707</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71">
        <f>VLOOKUP($A93,'Plan de acci�n consolidado 2025'!$A$3:$V$504,T$1,0)</f>
        <v>45670</v>
      </c>
      <c r="U93" s="171">
        <f>VLOOKUP($A93,'Plan de acci�n consolidado 2025'!$A$3:$V$504,U$1,0)</f>
        <v>45989</v>
      </c>
      <c r="V93" t="str">
        <f>VLOOKUP($A93,'Plan de acci�n consolidado 2025'!$A$3:$V$504,V$1,0)</f>
        <v>2023-GRUPO DE TRABAJO DE CENTRO DE INFORMACIÓN TECNOLÓGICA Y APOYO A LA GESTIÓN DE PROPIEDAD LA INDUSTRIAL</v>
      </c>
      <c r="W93"/>
      <c r="X93"/>
    </row>
    <row r="94" spans="1:24" x14ac:dyDescent="0.25">
      <c r="A94" s="31" t="s">
        <v>709</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71">
        <f>VLOOKUP($A94,'Plan de acci�n consolidado 2025'!$A$3:$V$504,T$1,0)</f>
        <v>45670</v>
      </c>
      <c r="U94" s="171">
        <f>VLOOKUP($A94,'Plan de acci�n consolidado 2025'!$A$3:$V$504,U$1,0)</f>
        <v>45716</v>
      </c>
      <c r="V94" t="str">
        <f>VLOOKUP($A94,'Plan de acci�n consolidado 2025'!$A$3:$V$504,V$1,0)</f>
        <v>2023-GRUPO DE TRABAJO DE CENTRO DE INFORMACIÓN TECNOLÓGICA Y APOYO A LA GESTIÓN DE PROPIEDAD LA INDUSTRIAL</v>
      </c>
      <c r="W94"/>
      <c r="X94"/>
    </row>
    <row r="95" spans="1:24" x14ac:dyDescent="0.25">
      <c r="A95" s="31" t="s">
        <v>711</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71">
        <f>VLOOKUP($A95,'Plan de acci�n consolidado 2025'!$A$3:$V$504,T$1,0)</f>
        <v>45691</v>
      </c>
      <c r="U95" s="171">
        <f>VLOOKUP($A95,'Plan de acci�n consolidado 2025'!$A$3:$V$504,U$1,0)</f>
        <v>45989</v>
      </c>
      <c r="V95" t="str">
        <f>VLOOKUP($A95,'Plan de acci�n consolidado 2025'!$A$3:$V$504,V$1,0)</f>
        <v>2023-GRUPO DE TRABAJO DE CENTRO DE INFORMACIÓN TECNOLÓGICA Y APOYO A LA GESTIÓN DE PROPIEDAD LA INDUSTRIAL</v>
      </c>
      <c r="W95"/>
      <c r="X95"/>
    </row>
    <row r="96" spans="1:24" x14ac:dyDescent="0.25">
      <c r="A96" s="31" t="s">
        <v>712</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71">
        <f>VLOOKUP($A96,'Plan de acci�n consolidado 2025'!$A$3:$V$504,T$1,0)</f>
        <v>45691</v>
      </c>
      <c r="U96" s="171">
        <f>VLOOKUP($A96,'Plan de acci�n consolidado 2025'!$A$3:$V$504,U$1,0)</f>
        <v>45716</v>
      </c>
      <c r="V96" t="str">
        <f>VLOOKUP($A96,'Plan de acci�n consolidado 2025'!$A$3:$V$504,V$1,0)</f>
        <v>2023-GRUPO DE TRABAJO DE CENTRO DE INFORMACIÓN TECNOLÓGICA Y APOYO A LA GESTIÓN DE PROPIEDAD LA INDUSTRIAL</v>
      </c>
      <c r="W96"/>
      <c r="X96"/>
    </row>
    <row r="97" spans="1:24" x14ac:dyDescent="0.25">
      <c r="A97" s="31" t="s">
        <v>713</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71">
        <f>VLOOKUP($A97,'Plan de acci�n consolidado 2025'!$A$3:$V$504,T$1,0)</f>
        <v>45719</v>
      </c>
      <c r="U97" s="171">
        <f>VLOOKUP($A97,'Plan de acci�n consolidado 2025'!$A$3:$V$504,U$1,0)</f>
        <v>45989</v>
      </c>
      <c r="V97" t="str">
        <f>VLOOKUP($A97,'Plan de acci�n consolidado 2025'!$A$3:$V$504,V$1,0)</f>
        <v>2023-GRUPO DE TRABAJO DE CENTRO DE INFORMACIÓN TECNOLÓGICA Y APOYO A LA GESTIÓN DE PROPIEDAD LA INDUSTRIAL</v>
      </c>
      <c r="W97"/>
      <c r="X97"/>
    </row>
    <row r="98" spans="1:24" x14ac:dyDescent="0.25">
      <c r="A98" s="31" t="s">
        <v>714</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71">
        <f>VLOOKUP($A98,'Plan de acci�n consolidado 2025'!$A$3:$V$504,T$1,0)</f>
        <v>45670</v>
      </c>
      <c r="U98" s="171">
        <f>VLOOKUP($A98,'Plan de acci�n consolidado 2025'!$A$3:$V$504,U$1,0)</f>
        <v>45989</v>
      </c>
      <c r="V98" t="str">
        <f>VLOOKUP($A98,'Plan de acci�n consolidado 2025'!$A$3:$V$504,V$1,0)</f>
        <v>2023-GRUPO DE TRABAJO DE CENTRO DE INFORMACIÓN TECNOLÓGICA Y APOYO A LA GESTIÓN DE PROPIEDAD LA INDUSTRIAL</v>
      </c>
      <c r="W98"/>
      <c r="X98"/>
    </row>
    <row r="99" spans="1:24" x14ac:dyDescent="0.25">
      <c r="A99" s="31" t="s">
        <v>717</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71">
        <f>VLOOKUP($A99,'Plan de acci�n consolidado 2025'!$A$3:$V$504,T$1,0)</f>
        <v>45670</v>
      </c>
      <c r="U99" s="171">
        <f>VLOOKUP($A99,'Plan de acci�n consolidado 2025'!$A$3:$V$504,U$1,0)</f>
        <v>45747</v>
      </c>
      <c r="V99" t="str">
        <f>VLOOKUP($A99,'Plan de acci�n consolidado 2025'!$A$3:$V$504,V$1,0)</f>
        <v>2023-GRUPO DE TRABAJO DE CENTRO DE INFORMACIÓN TECNOLÓGICA Y APOYO A LA GESTIÓN DE PROPIEDAD LA INDUSTRIAL</v>
      </c>
      <c r="W99"/>
      <c r="X99"/>
    </row>
    <row r="100" spans="1:24" x14ac:dyDescent="0.25">
      <c r="A100" s="31" t="s">
        <v>719</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71">
        <f>VLOOKUP($A100,'Plan de acci�n consolidado 2025'!$A$3:$V$504,T$1,0)</f>
        <v>45748</v>
      </c>
      <c r="U100" s="171">
        <f>VLOOKUP($A100,'Plan de acci�n consolidado 2025'!$A$3:$V$504,U$1,0)</f>
        <v>45989</v>
      </c>
      <c r="V100" t="str">
        <f>VLOOKUP($A100,'Plan de acci�n consolidado 2025'!$A$3:$V$504,V$1,0)</f>
        <v>2023-GRUPO DE TRABAJO DE CENTRO DE INFORMACIÓN TECNOLÓGICA Y APOYO A LA GESTIÓN DE PROPIEDAD LA INDUSTRIAL</v>
      </c>
      <c r="W100"/>
      <c r="X100"/>
    </row>
    <row r="101" spans="1:24" x14ac:dyDescent="0.25">
      <c r="A101" s="31" t="s">
        <v>720</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71">
        <f>VLOOKUP($A101,'Plan de acci�n consolidado 2025'!$A$3:$V$504,T$1,0)</f>
        <v>45691</v>
      </c>
      <c r="U101" s="171">
        <f>VLOOKUP($A101,'Plan de acci�n consolidado 2025'!$A$3:$V$504,U$1,0)</f>
        <v>45989</v>
      </c>
      <c r="V101" t="str">
        <f>VLOOKUP($A101,'Plan de acci�n consolidado 2025'!$A$3:$V$504,V$1,0)</f>
        <v>2023-GRUPO DE TRABAJO DE CENTRO DE INFORMACIÓN TECNOLÓGICA Y APOYO A LA GESTIÓN DE PROPIEDAD LA INDUSTRIAL</v>
      </c>
      <c r="W101"/>
      <c r="X101"/>
    </row>
    <row r="102" spans="1:24" x14ac:dyDescent="0.25">
      <c r="A102" s="31" t="s">
        <v>721</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71">
        <f>VLOOKUP($A102,'Plan de acci�n consolidado 2025'!$A$3:$V$504,T$1,0)</f>
        <v>45691</v>
      </c>
      <c r="U102" s="171">
        <f>VLOOKUP($A102,'Plan de acci�n consolidado 2025'!$A$3:$V$504,U$1,0)</f>
        <v>45716</v>
      </c>
      <c r="V102" t="str">
        <f>VLOOKUP($A102,'Plan de acci�n consolidado 2025'!$A$3:$V$504,V$1,0)</f>
        <v>2023-GRUPO DE TRABAJO DE CENTRO DE INFORMACIÓN TECNOLÓGICA Y APOYO A LA GESTIÓN DE PROPIEDAD LA INDUSTRIAL</v>
      </c>
      <c r="W102"/>
      <c r="X102"/>
    </row>
    <row r="103" spans="1:24" x14ac:dyDescent="0.25">
      <c r="A103" s="31" t="s">
        <v>722</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71">
        <f>VLOOKUP($A103,'Plan de acci�n consolidado 2025'!$A$3:$V$504,T$1,0)</f>
        <v>45691</v>
      </c>
      <c r="U103" s="171">
        <f>VLOOKUP($A103,'Plan de acci�n consolidado 2025'!$A$3:$V$504,U$1,0)</f>
        <v>45989</v>
      </c>
      <c r="V103" t="str">
        <f>VLOOKUP($A103,'Plan de acci�n consolidado 2025'!$A$3:$V$504,V$1,0)</f>
        <v>2023-GRUPO DE TRABAJO DE CENTRO DE INFORMACIÓN TECNOLÓGICA Y APOYO A LA GESTIÓN DE PROPIEDAD LA INDUSTRIAL</v>
      </c>
      <c r="W103"/>
      <c r="X103"/>
    </row>
    <row r="104" spans="1:24" x14ac:dyDescent="0.25">
      <c r="A104" s="31" t="s">
        <v>723</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71">
        <f>VLOOKUP($A104,'Plan de acci�n consolidado 2025'!$A$3:$V$504,T$1,0)</f>
        <v>45691</v>
      </c>
      <c r="U104" s="171">
        <f>VLOOKUP($A104,'Plan de acci�n consolidado 2025'!$A$3:$V$504,U$1,0)</f>
        <v>45716</v>
      </c>
      <c r="V104" t="str">
        <f>VLOOKUP($A104,'Plan de acci�n consolidado 2025'!$A$3:$V$504,V$1,0)</f>
        <v>2023-GRUPO DE TRABAJO DE CENTRO DE INFORMACIÓN TECNOLÓGICA Y APOYO A LA GESTIÓN DE PROPIEDAD LA INDUSTRIAL</v>
      </c>
      <c r="W104"/>
      <c r="X104"/>
    </row>
    <row r="105" spans="1:24" x14ac:dyDescent="0.25">
      <c r="A105" s="31" t="s">
        <v>724</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71">
        <f>VLOOKUP($A105,'Plan de acci�n consolidado 2025'!$A$3:$V$504,T$1,0)</f>
        <v>45691</v>
      </c>
      <c r="U105" s="171">
        <f>VLOOKUP($A105,'Plan de acci�n consolidado 2025'!$A$3:$V$504,U$1,0)</f>
        <v>45989</v>
      </c>
      <c r="V105" t="str">
        <f>VLOOKUP($A105,'Plan de acci�n consolidado 2025'!$A$3:$V$504,V$1,0)</f>
        <v>2023-GRUPO DE TRABAJO DE CENTRO DE INFORMACIÓN TECNOLÓGICA Y APOYO A LA GESTIÓN DE PROPIEDAD LA INDUSTRIAL</v>
      </c>
      <c r="W105"/>
      <c r="X105"/>
    </row>
    <row r="106" spans="1:24" x14ac:dyDescent="0.25">
      <c r="A106" s="31" t="s">
        <v>725</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71">
        <f>VLOOKUP($A106,'Plan de acci�n consolidado 2025'!$A$3:$V$504,T$1,0)</f>
        <v>45691</v>
      </c>
      <c r="U106" s="171">
        <f>VLOOKUP($A106,'Plan de acci�n consolidado 2025'!$A$3:$V$504,U$1,0)</f>
        <v>46003</v>
      </c>
      <c r="V106" t="str">
        <f>VLOOKUP($A106,'Plan de acci�n consolidado 2025'!$A$3:$V$504,V$1,0)</f>
        <v>2023-GRUPO DE TRABAJO DE CENTRO DE INFORMACIÓN TECNOLÓGICA Y APOYO A LA GESTIÓN DE PROPIEDAD LA INDUSTRIAL</v>
      </c>
      <c r="W106"/>
      <c r="X106"/>
    </row>
    <row r="107" spans="1:24" x14ac:dyDescent="0.25">
      <c r="A107" s="31" t="s">
        <v>727</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71">
        <f>VLOOKUP($A107,'Plan de acci�n consolidado 2025'!$A$3:$V$504,T$1,0)</f>
        <v>45691</v>
      </c>
      <c r="U107" s="171">
        <f>VLOOKUP($A107,'Plan de acci�n consolidado 2025'!$A$3:$V$504,U$1,0)</f>
        <v>45716</v>
      </c>
      <c r="V107" t="str">
        <f>VLOOKUP($A107,'Plan de acci�n consolidado 2025'!$A$3:$V$504,V$1,0)</f>
        <v>2023-GRUPO DE TRABAJO DE CENTRO DE INFORMACIÓN TECNOLÓGICA Y APOYO A LA GESTIÓN DE PROPIEDAD LA INDUSTRIAL</v>
      </c>
      <c r="W107"/>
      <c r="X107"/>
    </row>
    <row r="108" spans="1:24" x14ac:dyDescent="0.25">
      <c r="A108" s="31" t="s">
        <v>729</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71">
        <f>VLOOKUP($A108,'Plan de acci�n consolidado 2025'!$A$3:$V$504,T$1,0)</f>
        <v>45719</v>
      </c>
      <c r="U108" s="171">
        <f>VLOOKUP($A108,'Plan de acci�n consolidado 2025'!$A$3:$V$504,U$1,0)</f>
        <v>45989</v>
      </c>
      <c r="V108" t="str">
        <f>VLOOKUP($A108,'Plan de acci�n consolidado 2025'!$A$3:$V$504,V$1,0)</f>
        <v>2023-GRUPO DE TRABAJO DE CENTRO DE INFORMACIÓN TECNOLÓGICA Y APOYO A LA GESTIÓN DE PROPIEDAD LA INDUSTRIAL</v>
      </c>
      <c r="W108"/>
      <c r="X108"/>
    </row>
    <row r="109" spans="1:24" x14ac:dyDescent="0.25">
      <c r="A109" s="31" t="s">
        <v>731</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71">
        <f>VLOOKUP($A109,'Plan de acci�n consolidado 2025'!$A$3:$V$504,T$1,0)</f>
        <v>45719</v>
      </c>
      <c r="U109" s="171">
        <f>VLOOKUP($A109,'Plan de acci�n consolidado 2025'!$A$3:$V$504,U$1,0)</f>
        <v>46003</v>
      </c>
      <c r="V109" t="str">
        <f>VLOOKUP($A109,'Plan de acci�n consolidado 2025'!$A$3:$V$504,V$1,0)</f>
        <v>2023-GRUPO DE TRABAJO DE CENTRO DE INFORMACIÓN TECNOLÓGICA Y APOYO A LA GESTIÓN DE PROPIEDAD LA INDUSTRIAL</v>
      </c>
      <c r="W109"/>
      <c r="X109"/>
    </row>
    <row r="110" spans="1:24" x14ac:dyDescent="0.25">
      <c r="A110" s="31" t="s">
        <v>732</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71">
        <f>VLOOKUP($A110,'Plan de acci�n consolidado 2025'!$A$3:$V$504,T$1,0)</f>
        <v>45691</v>
      </c>
      <c r="U110" s="171">
        <f>VLOOKUP($A110,'Plan de acci�n consolidado 2025'!$A$3:$V$504,U$1,0)</f>
        <v>45989</v>
      </c>
      <c r="V110" t="str">
        <f>VLOOKUP($A110,'Plan de acci�n consolidado 2025'!$A$3:$V$504,V$1,0)</f>
        <v>2023-GRUPO DE TRABAJO DE CENTRO DE INFORMACIÓN TECNOLÓGICA Y APOYO A LA GESTIÓN DE PROPIEDAD LA INDUSTRIAL</v>
      </c>
      <c r="W110"/>
      <c r="X110"/>
    </row>
    <row r="111" spans="1:24" x14ac:dyDescent="0.25">
      <c r="A111" s="31" t="s">
        <v>734</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71">
        <f>VLOOKUP($A111,'Plan de acci�n consolidado 2025'!$A$3:$V$504,T$1,0)</f>
        <v>45691</v>
      </c>
      <c r="U111" s="171">
        <f>VLOOKUP($A111,'Plan de acci�n consolidado 2025'!$A$3:$V$504,U$1,0)</f>
        <v>45930</v>
      </c>
      <c r="V111" t="str">
        <f>VLOOKUP($A111,'Plan de acci�n consolidado 2025'!$A$3:$V$504,V$1,0)</f>
        <v>2023-GRUPO DE TRABAJO DE CENTRO DE INFORMACIÓN TECNOLÓGICA Y APOYO A LA GESTIÓN DE PROPIEDAD LA INDUSTRIAL</v>
      </c>
      <c r="W111"/>
      <c r="X111"/>
    </row>
    <row r="112" spans="1:24" x14ac:dyDescent="0.25">
      <c r="A112" s="31" t="s">
        <v>736</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71">
        <f>VLOOKUP($A112,'Plan de acci�n consolidado 2025'!$A$3:$V$504,T$1,0)</f>
        <v>45931</v>
      </c>
      <c r="U112" s="171">
        <f>VLOOKUP($A112,'Plan de acci�n consolidado 2025'!$A$3:$V$504,U$1,0)</f>
        <v>45989</v>
      </c>
      <c r="V112" t="str">
        <f>VLOOKUP($A112,'Plan de acci�n consolidado 2025'!$A$3:$V$504,V$1,0)</f>
        <v>2023-GRUPO DE TRABAJO DE CENTRO DE INFORMACIÓN TECNOLÓGICA Y APOYO A LA GESTIÓN DE PROPIEDAD LA INDUSTRIAL</v>
      </c>
      <c r="W112"/>
      <c r="X112"/>
    </row>
    <row r="113" spans="1:24" x14ac:dyDescent="0.25">
      <c r="A113" s="31" t="s">
        <v>738</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71">
        <f>VLOOKUP($A113,'Plan de acci�n consolidado 2025'!$A$3:$V$504,T$1,0)</f>
        <v>45691</v>
      </c>
      <c r="U113" s="171">
        <f>VLOOKUP($A113,'Plan de acci�n consolidado 2025'!$A$3:$V$504,U$1,0)</f>
        <v>45898</v>
      </c>
      <c r="V113" t="str">
        <f>VLOOKUP($A113,'Plan de acci�n consolidado 2025'!$A$3:$V$504,V$1,0)</f>
        <v>2023-GRUPO DE TRABAJO DE CENTRO DE INFORMACIÓN TECNOLÓGICA Y APOYO A LA GESTIÓN DE PROPIEDAD LA INDUSTRIAL</v>
      </c>
      <c r="W113"/>
      <c r="X113"/>
    </row>
    <row r="114" spans="1:24" x14ac:dyDescent="0.25">
      <c r="A114" s="31" t="s">
        <v>740</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71">
        <f>VLOOKUP($A114,'Plan de acci�n consolidado 2025'!$A$3:$V$504,T$1,0)</f>
        <v>45691</v>
      </c>
      <c r="U114" s="171">
        <f>VLOOKUP($A114,'Plan de acci�n consolidado 2025'!$A$3:$V$504,U$1,0)</f>
        <v>45716</v>
      </c>
      <c r="V114" t="str">
        <f>VLOOKUP($A114,'Plan de acci�n consolidado 2025'!$A$3:$V$504,V$1,0)</f>
        <v>2023-GRUPO DE TRABAJO DE CENTRO DE INFORMACIÓN TECNOLÓGICA Y APOYO A LA GESTIÓN DE PROPIEDAD LA INDUSTRIAL</v>
      </c>
      <c r="W114"/>
      <c r="X114"/>
    </row>
    <row r="115" spans="1:24" x14ac:dyDescent="0.25">
      <c r="A115" s="31" t="s">
        <v>742</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71">
        <f>VLOOKUP($A115,'Plan de acci�n consolidado 2025'!$A$3:$V$504,T$1,0)</f>
        <v>45719</v>
      </c>
      <c r="U115" s="171">
        <f>VLOOKUP($A115,'Plan de acci�n consolidado 2025'!$A$3:$V$504,U$1,0)</f>
        <v>45747</v>
      </c>
      <c r="V115" t="str">
        <f>VLOOKUP($A115,'Plan de acci�n consolidado 2025'!$A$3:$V$504,V$1,0)</f>
        <v>2023-GRUPO DE TRABAJO DE CENTRO DE INFORMACIÓN TECNOLÓGICA Y APOYO A LA GESTIÓN DE PROPIEDAD LA INDUSTRIAL</v>
      </c>
      <c r="W115"/>
      <c r="X115"/>
    </row>
    <row r="116" spans="1:24" x14ac:dyDescent="0.25">
      <c r="A116" s="31" t="s">
        <v>744</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71">
        <f>VLOOKUP($A116,'Plan de acci�n consolidado 2025'!$A$3:$V$504,T$1,0)</f>
        <v>45748</v>
      </c>
      <c r="U116" s="171">
        <f>VLOOKUP($A116,'Plan de acci�n consolidado 2025'!$A$3:$V$504,U$1,0)</f>
        <v>45898</v>
      </c>
      <c r="V116" t="str">
        <f>VLOOKUP($A116,'Plan de acci�n consolidado 2025'!$A$3:$V$504,V$1,0)</f>
        <v>2023-GRUPO DE TRABAJO DE CENTRO DE INFORMACIÓN TECNOLÓGICA Y APOYO A LA GESTIÓN DE PROPIEDAD LA INDUSTRIAL</v>
      </c>
      <c r="W116"/>
      <c r="X116"/>
    </row>
    <row r="117" spans="1:24" x14ac:dyDescent="0.25">
      <c r="A117" s="31" t="s">
        <v>746</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71">
        <f>VLOOKUP($A117,'Plan de acci�n consolidado 2025'!$A$3:$V$504,T$1,0)</f>
        <v>45659</v>
      </c>
      <c r="U117" s="171">
        <f>VLOOKUP($A117,'Plan de acci�n consolidado 2025'!$A$3:$V$504,U$1,0)</f>
        <v>46022</v>
      </c>
      <c r="V117" t="str">
        <f>VLOOKUP($A117,'Plan de acci�n consolidado 2025'!$A$3:$V$504,V$1,0)</f>
        <v>2020-DIRECCIÓN DE NUEVAS CREACIONES</v>
      </c>
      <c r="W117"/>
      <c r="X117"/>
    </row>
    <row r="118" spans="1:24" x14ac:dyDescent="0.25">
      <c r="A118" s="31" t="s">
        <v>748</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71">
        <f>VLOOKUP($A118,'Plan de acci�n consolidado 2025'!$A$3:$V$504,T$1,0)</f>
        <v>45659</v>
      </c>
      <c r="U118" s="171">
        <f>VLOOKUP($A118,'Plan de acci�n consolidado 2025'!$A$3:$V$504,U$1,0)</f>
        <v>46022</v>
      </c>
      <c r="V118" t="str">
        <f>VLOOKUP($A118,'Plan de acci�n consolidado 2025'!$A$3:$V$504,V$1,0)</f>
        <v>2020-DIRECCIÓN DE NUEVAS CREACIONES</v>
      </c>
      <c r="W118"/>
      <c r="X118"/>
    </row>
    <row r="119" spans="1:24" x14ac:dyDescent="0.25">
      <c r="A119" s="31" t="s">
        <v>749</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71">
        <f>VLOOKUP($A119,'Plan de acci�n consolidado 2025'!$A$3:$V$504,T$1,0)</f>
        <v>45659</v>
      </c>
      <c r="U119" s="171">
        <f>VLOOKUP($A119,'Plan de acci�n consolidado 2025'!$A$3:$V$504,U$1,0)</f>
        <v>46022</v>
      </c>
      <c r="V119" t="str">
        <f>VLOOKUP($A119,'Plan de acci�n consolidado 2025'!$A$3:$V$504,V$1,0)</f>
        <v>2020-DIRECCIÓN DE NUEVAS CREACIONES</v>
      </c>
      <c r="W119"/>
      <c r="X119"/>
    </row>
    <row r="120" spans="1:24" x14ac:dyDescent="0.25">
      <c r="A120" s="31" t="s">
        <v>751</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71">
        <f>VLOOKUP($A120,'Plan de acci�n consolidado 2025'!$A$3:$V$504,T$1,0)</f>
        <v>45677</v>
      </c>
      <c r="U120" s="171">
        <f>VLOOKUP($A120,'Plan de acci�n consolidado 2025'!$A$3:$V$504,U$1,0)</f>
        <v>46022</v>
      </c>
      <c r="V120" t="str">
        <f>VLOOKUP($A120,'Plan de acci�n consolidado 2025'!$A$3:$V$504,V$1,0)</f>
        <v>2020-DIRECCIÓN DE NUEVAS CREACIONES</v>
      </c>
      <c r="W120"/>
      <c r="X120"/>
    </row>
    <row r="121" spans="1:24" x14ac:dyDescent="0.25">
      <c r="A121" s="31" t="s">
        <v>753</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71">
        <f>VLOOKUP($A121,'Plan de acci�n consolidado 2025'!$A$3:$V$504,T$1,0)</f>
        <v>45677</v>
      </c>
      <c r="U121" s="171">
        <f>VLOOKUP($A121,'Plan de acci�n consolidado 2025'!$A$3:$V$504,U$1,0)</f>
        <v>46022</v>
      </c>
      <c r="V121" t="str">
        <f>VLOOKUP($A121,'Plan de acci�n consolidado 2025'!$A$3:$V$504,V$1,0)</f>
        <v>2020-DIRECCIÓN DE NUEVAS CREACIONES</v>
      </c>
      <c r="W121"/>
      <c r="X121"/>
    </row>
    <row r="122" spans="1:24" x14ac:dyDescent="0.25">
      <c r="A122" s="31" t="s">
        <v>755</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71">
        <f>VLOOKUP($A122,'Plan de acci�n consolidado 2025'!$A$3:$V$504,T$1,0)</f>
        <v>45677</v>
      </c>
      <c r="U122" s="171">
        <f>VLOOKUP($A122,'Plan de acci�n consolidado 2025'!$A$3:$V$504,U$1,0)</f>
        <v>46022</v>
      </c>
      <c r="V122" t="str">
        <f>VLOOKUP($A122,'Plan de acci�n consolidado 2025'!$A$3:$V$504,V$1,0)</f>
        <v>2020-DIRECCIÓN DE NUEVAS CREACIONES</v>
      </c>
      <c r="W122"/>
      <c r="X122"/>
    </row>
    <row r="123" spans="1:24" x14ac:dyDescent="0.25">
      <c r="A123" s="31" t="s">
        <v>757</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71">
        <f>VLOOKUP($A123,'Plan de acci�n consolidado 2025'!$A$3:$V$504,T$1,0)</f>
        <v>45672</v>
      </c>
      <c r="U123" s="171">
        <f>VLOOKUP($A123,'Plan de acci�n consolidado 2025'!$A$3:$V$504,U$1,0)</f>
        <v>46022</v>
      </c>
      <c r="V123" t="str">
        <f>VLOOKUP($A123,'Plan de acci�n consolidado 2025'!$A$3:$V$504,V$1,0)</f>
        <v>2010-DIRECCION DE SIGNOS DISTINTIVOS</v>
      </c>
      <c r="W123"/>
      <c r="X123"/>
    </row>
    <row r="124" spans="1:24" x14ac:dyDescent="0.25">
      <c r="A124" s="31" t="s">
        <v>759</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71">
        <f>VLOOKUP($A124,'Plan de acci�n consolidado 2025'!$A$3:$V$504,T$1,0)</f>
        <v>45672</v>
      </c>
      <c r="U124" s="171">
        <f>VLOOKUP($A124,'Plan de acci�n consolidado 2025'!$A$3:$V$504,U$1,0)</f>
        <v>45961</v>
      </c>
      <c r="V124" t="str">
        <f>VLOOKUP($A124,'Plan de acci�n consolidado 2025'!$A$3:$V$504,V$1,0)</f>
        <v>2010-DIRECCION DE SIGNOS DISTINTIVOS</v>
      </c>
      <c r="W124"/>
      <c r="X124"/>
    </row>
    <row r="125" spans="1:24" x14ac:dyDescent="0.25">
      <c r="A125" s="31" t="s">
        <v>761</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71">
        <f>VLOOKUP($A125,'Plan de acci�n consolidado 2025'!$A$3:$V$504,T$1,0)</f>
        <v>45672</v>
      </c>
      <c r="U125" s="171">
        <f>VLOOKUP($A125,'Plan de acci�n consolidado 2025'!$A$3:$V$504,U$1,0)</f>
        <v>45961</v>
      </c>
      <c r="V125" t="str">
        <f>VLOOKUP($A125,'Plan de acci�n consolidado 2025'!$A$3:$V$504,V$1,0)</f>
        <v>2010-DIRECCION DE SIGNOS DISTINTIVOS</v>
      </c>
      <c r="W125"/>
      <c r="X125"/>
    </row>
    <row r="126" spans="1:24" x14ac:dyDescent="0.25">
      <c r="A126" s="31" t="s">
        <v>763</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71">
        <f>VLOOKUP($A126,'Plan de acci�n consolidado 2025'!$A$3:$V$504,T$1,0)</f>
        <v>45672</v>
      </c>
      <c r="U126" s="171">
        <f>VLOOKUP($A126,'Plan de acci�n consolidado 2025'!$A$3:$V$504,U$1,0)</f>
        <v>46022</v>
      </c>
      <c r="V126" t="str">
        <f>VLOOKUP($A126,'Plan de acci�n consolidado 2025'!$A$3:$V$504,V$1,0)</f>
        <v>2010-DIRECCION DE SIGNOS DISTINTIVOS</v>
      </c>
      <c r="W126"/>
      <c r="X126"/>
    </row>
    <row r="127" spans="1:24" x14ac:dyDescent="0.25">
      <c r="A127" s="31" t="s">
        <v>765</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71">
        <f>VLOOKUP($A127,'Plan de acci�n consolidado 2025'!$A$3:$V$504,T$1,0)</f>
        <v>45870</v>
      </c>
      <c r="U127" s="171">
        <f>VLOOKUP($A127,'Plan de acci�n consolidado 2025'!$A$3:$V$504,U$1,0)</f>
        <v>46022</v>
      </c>
      <c r="V127" t="str">
        <f>VLOOKUP($A127,'Plan de acci�n consolidado 2025'!$A$3:$V$504,V$1,0)</f>
        <v>2010-DIRECCION DE SIGNOS DISTINTIVOS</v>
      </c>
      <c r="W127"/>
      <c r="X127"/>
    </row>
    <row r="128" spans="1:24" x14ac:dyDescent="0.25">
      <c r="A128" s="31" t="s">
        <v>766</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71">
        <f>VLOOKUP($A128,'Plan de acci�n consolidado 2025'!$A$3:$V$504,T$1,0)</f>
        <v>45691</v>
      </c>
      <c r="U128" s="171">
        <f>VLOOKUP($A128,'Plan de acci�n consolidado 2025'!$A$3:$V$504,U$1,0)</f>
        <v>45884</v>
      </c>
      <c r="V128" t="str">
        <f>VLOOKUP($A128,'Plan de acci�n consolidado 2025'!$A$3:$V$504,V$1,0)</f>
        <v>20-OFICINA DE TECNOLOGÍA E INFORMÁTICA;
2010-DIRECCION DE SIGNOS DISTINTIVOS;
73-GRUPO DE TRABAJO DE COMUNICACION</v>
      </c>
      <c r="W128"/>
      <c r="X128"/>
    </row>
    <row r="129" spans="1:24" x14ac:dyDescent="0.25">
      <c r="A129" s="31" t="s">
        <v>770</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71">
        <f>VLOOKUP($A129,'Plan de acci�n consolidado 2025'!$A$3:$V$504,T$1,0)</f>
        <v>45691</v>
      </c>
      <c r="U129" s="171">
        <f>VLOOKUP($A129,'Plan de acci�n consolidado 2025'!$A$3:$V$504,U$1,0)</f>
        <v>45744</v>
      </c>
      <c r="V129" t="str">
        <f>VLOOKUP($A129,'Plan de acci�n consolidado 2025'!$A$3:$V$504,V$1,0)</f>
        <v>2010-DIRECCION DE SIGNOS DISTINTIVOS</v>
      </c>
      <c r="W129"/>
      <c r="X129"/>
    </row>
    <row r="130" spans="1:24" x14ac:dyDescent="0.25">
      <c r="A130" s="31" t="s">
        <v>772</v>
      </c>
      <c r="B130" t="str">
        <f>VLOOKUP($A130,'Plan de acci�n consolidado 2025'!$A$3:$V$504,B$1,0)</f>
        <v>2010-DIRECCION DE SIGNOS DISTINTIVOS</v>
      </c>
      <c r="C130">
        <f>VLOOKUP($A130,'Plan de acci�n consolidado 2025'!$A$3:$V$504,C$1,0)</f>
        <v>0</v>
      </c>
      <c r="D130" t="str">
        <f>VLOOKUP($A130,'Plan de acci�n consolidado 2025'!$A$3:$V$504,D$1,0)</f>
        <v>Actividad sin participación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71">
        <f>VLOOKUP($A130,'Plan de acci�n consolidado 2025'!$A$3:$V$504,T$1,0)</f>
        <v>45747</v>
      </c>
      <c r="U130" s="171">
        <f>VLOOKUP($A130,'Plan de acci�n consolidado 2025'!$A$3:$V$504,U$1,0)</f>
        <v>45768</v>
      </c>
      <c r="V130" t="str">
        <f>VLOOKUP($A130,'Plan de acci�n consolidado 2025'!$A$3:$V$504,V$1,0)</f>
        <v>73-GRUPO DE TRABAJO DE COMUNICACION</v>
      </c>
      <c r="W130"/>
      <c r="X130"/>
    </row>
    <row r="131" spans="1:24" x14ac:dyDescent="0.25">
      <c r="A131" s="31" t="s">
        <v>774</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71">
        <f>VLOOKUP($A131,'Plan de acci�n consolidado 2025'!$A$3:$V$504,T$1,0)</f>
        <v>45769</v>
      </c>
      <c r="U131" s="171">
        <f>VLOOKUP($A131,'Plan de acci�n consolidado 2025'!$A$3:$V$504,U$1,0)</f>
        <v>45777</v>
      </c>
      <c r="V131" t="str">
        <f>VLOOKUP($A131,'Plan de acci�n consolidado 2025'!$A$3:$V$504,V$1,0)</f>
        <v>2010-DIRECCION DE SIGNOS DISTINTIVOS</v>
      </c>
      <c r="W131"/>
      <c r="X131"/>
    </row>
    <row r="132" spans="1:24" x14ac:dyDescent="0.25">
      <c r="A132" s="31" t="s">
        <v>776</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71">
        <f>VLOOKUP($A132,'Plan de acci�n consolidado 2025'!$A$3:$V$504,T$1,0)</f>
        <v>45782</v>
      </c>
      <c r="U132" s="171">
        <f>VLOOKUP($A132,'Plan de acci�n consolidado 2025'!$A$3:$V$504,U$1,0)</f>
        <v>45800</v>
      </c>
      <c r="V132" t="str">
        <f>VLOOKUP($A132,'Plan de acci�n consolidado 2025'!$A$3:$V$504,V$1,0)</f>
        <v>2010-DIRECCION DE SIGNOS DISTINTIVOS;
73-GRUPO DE TRABAJO DE COMUNICACION</v>
      </c>
      <c r="W132"/>
      <c r="X132"/>
    </row>
    <row r="133" spans="1:24" x14ac:dyDescent="0.25">
      <c r="A133" s="31" t="s">
        <v>779</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71">
        <f>VLOOKUP($A133,'Plan de acci�n consolidado 2025'!$A$3:$V$504,T$1,0)</f>
        <v>45803</v>
      </c>
      <c r="U133" s="171">
        <f>VLOOKUP($A133,'Plan de acci�n consolidado 2025'!$A$3:$V$504,U$1,0)</f>
        <v>45884</v>
      </c>
      <c r="V133" t="str">
        <f>VLOOKUP($A133,'Plan de acci�n consolidado 2025'!$A$3:$V$504,V$1,0)</f>
        <v>20-OFICINA DE TECNOLOGÍA E INFORMÁTICA;
2010-DIRECCION DE SIGNOS DISTINTIVOS</v>
      </c>
      <c r="W133"/>
      <c r="X133"/>
    </row>
    <row r="134" spans="1:24" x14ac:dyDescent="0.25">
      <c r="A134" s="31" t="s">
        <v>913</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71">
        <f>VLOOKUP($A134,'Plan de acci�n consolidado 2025'!$A$3:$V$504,T$1,0)</f>
        <v>45691</v>
      </c>
      <c r="U134" s="171">
        <f>VLOOKUP($A134,'Plan de acci�n consolidado 2025'!$A$3:$V$504,U$1,0)</f>
        <v>45960</v>
      </c>
      <c r="V134" t="str">
        <f>VLOOKUP($A134,'Plan de acci�n consolidado 2025'!$A$3:$V$504,V$1,0)</f>
        <v>20-OFICINA DE TECNOLOGÍA E INFORMÁTICA;
7200-DIRECCION DE HABEAS DATA</v>
      </c>
      <c r="W134"/>
      <c r="X134"/>
    </row>
    <row r="135" spans="1:24" x14ac:dyDescent="0.25">
      <c r="A135" s="31" t="s">
        <v>916</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71">
        <f>VLOOKUP($A135,'Plan de acci�n consolidado 2025'!$A$3:$V$504,T$1,0)</f>
        <v>45691</v>
      </c>
      <c r="U135" s="171">
        <f>VLOOKUP($A135,'Plan de acci�n consolidado 2025'!$A$3:$V$504,U$1,0)</f>
        <v>45777</v>
      </c>
      <c r="V135" t="str">
        <f>VLOOKUP($A135,'Plan de acci�n consolidado 2025'!$A$3:$V$504,V$1,0)</f>
        <v>20-OFICINA DE TECNOLOGÍA E INFORMÁTICA;
7200-DIRECCION DE HABEAS DATA</v>
      </c>
      <c r="W135"/>
      <c r="X135"/>
    </row>
    <row r="136" spans="1:24" x14ac:dyDescent="0.25">
      <c r="A136" s="31" t="s">
        <v>918</v>
      </c>
      <c r="B136" t="str">
        <f>VLOOKUP($A136,'Plan de acci�n consolidado 2025'!$A$3:$V$504,B$1,0)</f>
        <v>7200-DIRECCION DE HABEAS DATA</v>
      </c>
      <c r="C136">
        <f>VLOOKUP($A136,'Plan de acci�n consolidado 2025'!$A$3:$V$504,C$1,0)</f>
        <v>0</v>
      </c>
      <c r="D136" t="str">
        <f>VLOOKUP($A136,'Plan de acci�n consolidado 2025'!$A$3:$V$504,D$1,0)</f>
        <v>Actividad sin participación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71">
        <f>VLOOKUP($A136,'Plan de acci�n consolidado 2025'!$A$3:$V$504,T$1,0)</f>
        <v>45779</v>
      </c>
      <c r="U136" s="171">
        <f>VLOOKUP($A136,'Plan de acci�n consolidado 2025'!$A$3:$V$504,U$1,0)</f>
        <v>45839</v>
      </c>
      <c r="V136" t="str">
        <f>VLOOKUP($A136,'Plan de acci�n consolidado 2025'!$A$3:$V$504,V$1,0)</f>
        <v>20-OFICINA DE TECNOLOGÍA E INFORMÁTICA</v>
      </c>
      <c r="W136"/>
      <c r="X136"/>
    </row>
    <row r="137" spans="1:24" x14ac:dyDescent="0.25">
      <c r="A137" s="31" t="s">
        <v>919</v>
      </c>
      <c r="B137" t="str">
        <f>VLOOKUP($A137,'Plan de acci�n consolidado 2025'!$A$3:$V$504,B$1,0)</f>
        <v>7200-DIRECCION DE HABEAS DATA</v>
      </c>
      <c r="C137">
        <f>VLOOKUP($A137,'Plan de acci�n consolidado 2025'!$A$3:$V$504,C$1,0)</f>
        <v>0</v>
      </c>
      <c r="D137" t="str">
        <f>VLOOKUP($A137,'Plan de acci�n consolidado 2025'!$A$3:$V$504,D$1,0)</f>
        <v>Actividad sin participación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71">
        <f>VLOOKUP($A137,'Plan de acci�n consolidado 2025'!$A$3:$V$504,T$1,0)</f>
        <v>45839</v>
      </c>
      <c r="U137" s="171">
        <f>VLOOKUP($A137,'Plan de acci�n consolidado 2025'!$A$3:$V$504,U$1,0)</f>
        <v>45869</v>
      </c>
      <c r="V137" t="str">
        <f>VLOOKUP($A137,'Plan de acci�n consolidado 2025'!$A$3:$V$504,V$1,0)</f>
        <v>20-OFICINA DE TECNOLOGÍA E INFORMÁTICA</v>
      </c>
      <c r="W137"/>
      <c r="X137"/>
    </row>
    <row r="138" spans="1:24" x14ac:dyDescent="0.25">
      <c r="A138" s="31" t="s">
        <v>920</v>
      </c>
      <c r="B138" t="str">
        <f>VLOOKUP($A138,'Plan de acci�n consolidado 2025'!$A$3:$V$504,B$1,0)</f>
        <v>7200-DIRECCION DE HABEAS DATA</v>
      </c>
      <c r="C138">
        <f>VLOOKUP($A138,'Plan de acci�n consolidado 2025'!$A$3:$V$504,C$1,0)</f>
        <v>0</v>
      </c>
      <c r="D138" t="str">
        <f>VLOOKUP($A138,'Plan de acci�n consolidado 2025'!$A$3:$V$504,D$1,0)</f>
        <v>Actividad sin participación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71">
        <f>VLOOKUP($A138,'Plan de acci�n consolidado 2025'!$A$3:$V$504,T$1,0)</f>
        <v>45870</v>
      </c>
      <c r="U138" s="171">
        <f>VLOOKUP($A138,'Plan de acci�n consolidado 2025'!$A$3:$V$504,U$1,0)</f>
        <v>45960</v>
      </c>
      <c r="V138" t="str">
        <f>VLOOKUP($A138,'Plan de acci�n consolidado 2025'!$A$3:$V$504,V$1,0)</f>
        <v>20-OFICINA DE TECNOLOGÍA E INFORMÁTICA</v>
      </c>
      <c r="W138"/>
      <c r="X138"/>
    </row>
    <row r="139" spans="1:24" x14ac:dyDescent="0.25">
      <c r="A139" s="31" t="s">
        <v>921</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71">
        <f>VLOOKUP($A139,'Plan de acci�n consolidado 2025'!$A$3:$V$504,T$1,0)</f>
        <v>45691</v>
      </c>
      <c r="U139" s="171">
        <f>VLOOKUP($A139,'Plan de acci�n consolidado 2025'!$A$3:$V$504,U$1,0)</f>
        <v>45989</v>
      </c>
      <c r="V139" t="str">
        <f>VLOOKUP($A139,'Plan de acci�n consolidado 2025'!$A$3:$V$504,V$1,0)</f>
        <v>7200-DIRECCION DE HABEAS DATA</v>
      </c>
      <c r="W139"/>
      <c r="X139"/>
    </row>
    <row r="140" spans="1:24" x14ac:dyDescent="0.25">
      <c r="A140" s="31" t="s">
        <v>923</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71">
        <f>VLOOKUP($A140,'Plan de acci�n consolidado 2025'!$A$3:$V$504,T$1,0)</f>
        <v>45691</v>
      </c>
      <c r="U140" s="171">
        <f>VLOOKUP($A140,'Plan de acci�n consolidado 2025'!$A$3:$V$504,U$1,0)</f>
        <v>45842</v>
      </c>
      <c r="V140" t="str">
        <f>VLOOKUP($A140,'Plan de acci�n consolidado 2025'!$A$3:$V$504,V$1,0)</f>
        <v>7200-DIRECCION DE HABEAS DATA</v>
      </c>
      <c r="W140"/>
      <c r="X140"/>
    </row>
    <row r="141" spans="1:24" x14ac:dyDescent="0.25">
      <c r="A141" s="31" t="s">
        <v>925</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71">
        <f>VLOOKUP($A141,'Plan de acci�n consolidado 2025'!$A$3:$V$504,T$1,0)</f>
        <v>45720</v>
      </c>
      <c r="U141" s="171">
        <f>VLOOKUP($A141,'Plan de acci�n consolidado 2025'!$A$3:$V$504,U$1,0)</f>
        <v>45835</v>
      </c>
      <c r="V141" t="str">
        <f>VLOOKUP($A141,'Plan de acci�n consolidado 2025'!$A$3:$V$504,V$1,0)</f>
        <v>7200-DIRECCION DE HABEAS DATA</v>
      </c>
      <c r="W141"/>
      <c r="X141"/>
    </row>
    <row r="142" spans="1:24" x14ac:dyDescent="0.25">
      <c r="A142" s="31" t="s">
        <v>927</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71">
        <f>VLOOKUP($A142,'Plan de acci�n consolidado 2025'!$A$3:$V$504,T$1,0)</f>
        <v>45839</v>
      </c>
      <c r="U142" s="171">
        <f>VLOOKUP($A142,'Plan de acci�n consolidado 2025'!$A$3:$V$504,U$1,0)</f>
        <v>45989</v>
      </c>
      <c r="V142" t="str">
        <f>VLOOKUP($A142,'Plan de acci�n consolidado 2025'!$A$3:$V$504,V$1,0)</f>
        <v>7200-DIRECCION DE HABEAS DATA</v>
      </c>
      <c r="W142"/>
      <c r="X142"/>
    </row>
    <row r="143" spans="1:24" x14ac:dyDescent="0.25">
      <c r="A143" s="31" t="s">
        <v>977</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71">
        <f>VLOOKUP($A143,'Plan de acci�n consolidado 2025'!$A$3:$V$504,T$1,0)</f>
        <v>45672</v>
      </c>
      <c r="U143" s="171">
        <f>VLOOKUP($A143,'Plan de acci�n consolidado 2025'!$A$3:$V$504,U$1,0)</f>
        <v>46006</v>
      </c>
      <c r="V143" t="str">
        <f>VLOOKUP($A143,'Plan de acci�n consolidado 2025'!$A$3:$V$504,V$1,0)</f>
        <v>3200-DIRECCIÓN DE INVESTIGACIONES DE PROTECCIÓN DE USUARIOS DE SERVICIOS DE COMUNICACIONES</v>
      </c>
      <c r="W143"/>
      <c r="X143"/>
    </row>
    <row r="144" spans="1:24" x14ac:dyDescent="0.25">
      <c r="A144" s="31" t="s">
        <v>980</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71">
        <f>VLOOKUP($A144,'Plan de acci�n consolidado 2025'!$A$3:$V$504,T$1,0)</f>
        <v>45672</v>
      </c>
      <c r="U144" s="171">
        <f>VLOOKUP($A144,'Plan de acci�n consolidado 2025'!$A$3:$V$504,U$1,0)</f>
        <v>45702</v>
      </c>
      <c r="V144" t="str">
        <f>VLOOKUP($A144,'Plan de acci�n consolidado 2025'!$A$3:$V$504,V$1,0)</f>
        <v>3200-DIRECCIÓN DE INVESTIGACIONES DE PROTECCIÓN DE USUARIOS DE SERVICIOS DE COMUNICACIONES</v>
      </c>
      <c r="W144"/>
      <c r="X144"/>
    </row>
    <row r="145" spans="1:24" x14ac:dyDescent="0.25">
      <c r="A145" s="31" t="s">
        <v>982</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71">
        <f>VLOOKUP($A145,'Plan de acci�n consolidado 2025'!$A$3:$V$504,T$1,0)</f>
        <v>45705</v>
      </c>
      <c r="U145" s="171">
        <f>VLOOKUP($A145,'Plan de acci�n consolidado 2025'!$A$3:$V$504,U$1,0)</f>
        <v>46006</v>
      </c>
      <c r="V145" t="str">
        <f>VLOOKUP($A145,'Plan de acci�n consolidado 2025'!$A$3:$V$504,V$1,0)</f>
        <v>3200-DIRECCIÓN DE INVESTIGACIONES DE PROTECCIÓN DE USUARIOS DE SERVICIOS DE COMUNICACIONES</v>
      </c>
      <c r="W145"/>
      <c r="X145"/>
    </row>
    <row r="146" spans="1:24" x14ac:dyDescent="0.25">
      <c r="A146" s="31" t="s">
        <v>983</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71">
        <f>VLOOKUP($A146,'Plan de acci�n consolidado 2025'!$A$3:$V$504,T$1,0)</f>
        <v>45659</v>
      </c>
      <c r="U146" s="171">
        <f>VLOOKUP($A146,'Plan de acci�n consolidado 2025'!$A$3:$V$504,U$1,0)</f>
        <v>46021</v>
      </c>
      <c r="V146" t="str">
        <f>VLOOKUP($A146,'Plan de acci�n consolidado 2025'!$A$3:$V$504,V$1,0)</f>
        <v>3200-DIRECCIÓN DE INVESTIGACIONES DE PROTECCIÓN DE USUARIOS DE SERVICIOS DE COMUNICACIONES</v>
      </c>
      <c r="W146"/>
      <c r="X146"/>
    </row>
    <row r="147" spans="1:24" x14ac:dyDescent="0.25">
      <c r="A147" s="31" t="s">
        <v>985</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71">
        <f>VLOOKUP($A147,'Plan de acci�n consolidado 2025'!$A$3:$V$504,T$1,0)</f>
        <v>45659</v>
      </c>
      <c r="U147" s="171">
        <f>VLOOKUP($A147,'Plan de acci�n consolidado 2025'!$A$3:$V$504,U$1,0)</f>
        <v>45730</v>
      </c>
      <c r="V147" t="str">
        <f>VLOOKUP($A147,'Plan de acci�n consolidado 2025'!$A$3:$V$504,V$1,0)</f>
        <v>3200-DIRECCIÓN DE INVESTIGACIONES DE PROTECCIÓN DE USUARIOS DE SERVICIOS DE COMUNICACIONES</v>
      </c>
      <c r="W147"/>
      <c r="X147"/>
    </row>
    <row r="148" spans="1:24" x14ac:dyDescent="0.25">
      <c r="A148" s="31" t="s">
        <v>987</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71">
        <f>VLOOKUP($A148,'Plan de acci�n consolidado 2025'!$A$3:$V$504,T$1,0)</f>
        <v>45659</v>
      </c>
      <c r="U148" s="171">
        <f>VLOOKUP($A148,'Plan de acci�n consolidado 2025'!$A$3:$V$504,U$1,0)</f>
        <v>45853</v>
      </c>
      <c r="V148" t="str">
        <f>VLOOKUP($A148,'Plan de acci�n consolidado 2025'!$A$3:$V$504,V$1,0)</f>
        <v>3200-DIRECCIÓN DE INVESTIGACIONES DE PROTECCIÓN DE USUARIOS DE SERVICIOS DE COMUNICACIONES</v>
      </c>
      <c r="W148"/>
      <c r="X148"/>
    </row>
    <row r="149" spans="1:24" x14ac:dyDescent="0.25">
      <c r="A149" s="31" t="s">
        <v>988</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71">
        <f>VLOOKUP($A149,'Plan de acci�n consolidado 2025'!$A$3:$V$504,T$1,0)</f>
        <v>45659</v>
      </c>
      <c r="U149" s="171">
        <f>VLOOKUP($A149,'Plan de acci�n consolidado 2025'!$A$3:$V$504,U$1,0)</f>
        <v>46021</v>
      </c>
      <c r="V149" t="str">
        <f>VLOOKUP($A149,'Plan de acci�n consolidado 2025'!$A$3:$V$504,V$1,0)</f>
        <v>3200-DIRECCIÓN DE INVESTIGACIONES DE PROTECCIÓN DE USUARIOS DE SERVICIOS DE COMUNICACIONES</v>
      </c>
      <c r="W149"/>
      <c r="X149"/>
    </row>
    <row r="150" spans="1:24" x14ac:dyDescent="0.25">
      <c r="A150" s="31" t="s">
        <v>1215</v>
      </c>
      <c r="B150" t="str">
        <f>VLOOKUP($A150,'Plan de acci�n consolidado 2025'!$A$3:$V$504,B$1,0)</f>
        <v>6000-DESPACHO DEL SUPERINTENDENTE DELEGADO PARA EL CONTROL Y VERIFICACIÓN DE REGLAMENTOS TÉCNICOS Y METROLOGÍA LEGAL</v>
      </c>
      <c r="C150">
        <f>VLOOKUP($A150,'Plan de acci�n consolidado 2025'!$A$3:$V$504,C$1,0)</f>
        <v>2</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N/A</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2025'!$A$3:$V$504,O$1,0)</f>
        <v>Campañas de control preventivo en los sectores eléctrico, seguridad vial, hogar y construcción e hidrocarburos, realizadas  (Informe con análisis del desarrollo de la campaña)</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Informes con análisis del desarrollo de la campaña realizados / 4 Informes con análisis del desarrollo de la campaña a realizar</v>
      </c>
      <c r="T150" s="171">
        <f>VLOOKUP($A150,'Plan de acci�n consolidado 2025'!$A$3:$V$504,T$1,0)</f>
        <v>45670</v>
      </c>
      <c r="U150" s="171">
        <f>VLOOKUP($A150,'Plan de acci�n consolidado 2025'!$A$3:$V$504,U$1,0)</f>
        <v>46022</v>
      </c>
      <c r="V150" t="str">
        <f>VLOOKUP($A150,'Plan de acci�n consolidado 2025'!$A$3:$V$504,V$1,0)</f>
        <v>6000-DESPACHO DEL SUPERINTENDENTE DELEGADO PARA EL CONTROL Y VERIFICACIÓN DE REGLAMENTOS TÉCNICOS Y METROLOGÍA LEGAL</v>
      </c>
      <c r="W150"/>
      <c r="X150"/>
    </row>
    <row r="151" spans="1:24" x14ac:dyDescent="0.25">
      <c r="A151" s="31" t="s">
        <v>1216</v>
      </c>
      <c r="B151" t="str">
        <f>VLOOKUP($A151,'Plan de acci�n consolidado 2025'!$A$3:$V$504,B$1,0)</f>
        <v>6000-DESPACHO DEL SUPERINTENDENTE DELEGADO PARA EL CONTROL Y VERIFICACIÓN DE REGLAMENTOS TÉCNICOS Y METROLOGÍA LEGAL</v>
      </c>
      <c r="C151">
        <f>VLOOKUP($A151,'Plan de acci�n consolidado 2025'!$A$3:$V$504,C$1,0)</f>
        <v>2</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4</v>
      </c>
      <c r="R151" t="str">
        <f>VLOOKUP($A151,'Plan de acci�n consolidado 2025'!$A$3:$V$504,R$1,0)</f>
        <v>Númerica</v>
      </c>
      <c r="S151" t="str">
        <f>VLOOKUP($A151,'Plan de acci�n consolidado 2025'!$A$3:$V$504,S$1,0)</f>
        <v># de Campañas planificadas / 4 Campañas programadas</v>
      </c>
      <c r="T151" s="171">
        <f>VLOOKUP($A151,'Plan de acci�n consolidado 2025'!$A$3:$V$504,T$1,0)</f>
        <v>45670</v>
      </c>
      <c r="U151" s="171">
        <f>VLOOKUP($A151,'Plan de acci�n consolidado 2025'!$A$3:$V$504,U$1,0)</f>
        <v>45897</v>
      </c>
      <c r="V151" t="str">
        <f>VLOOKUP($A151,'Plan de acci�n consolidado 2025'!$A$3:$V$504,V$1,0)</f>
        <v>6000-DESPACHO DEL SUPERINTENDENTE DELEGADO PARA EL CONTROL Y VERIFICACIÓN DE REGLAMENTOS TÉCNICOS Y METROLOGÍA LEGAL</v>
      </c>
      <c r="W151"/>
      <c r="X151"/>
    </row>
    <row r="152" spans="1:24" x14ac:dyDescent="0.25">
      <c r="A152" s="31" t="s">
        <v>1217</v>
      </c>
      <c r="B152" t="str">
        <f>VLOOKUP($A152,'Plan de acci�n consolidado 2025'!$A$3:$V$504,B$1,0)</f>
        <v>6000-DESPACHO DEL SUPERINTENDENTE DELEGADO PARA EL CONTROL Y VERIFICACIÓN DE REGLAMENTOS TÉCNICOS Y METROLOGÍA LEGAL</v>
      </c>
      <c r="C152">
        <f>VLOOKUP($A152,'Plan de acci�n consolidado 2025'!$A$3:$V$504,C$1,0)</f>
        <v>2</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4</v>
      </c>
      <c r="R152" t="str">
        <f>VLOOKUP($A152,'Plan de acci�n consolidado 2025'!$A$3:$V$504,R$1,0)</f>
        <v>Númerica</v>
      </c>
      <c r="S152" t="str">
        <f>VLOOKUP($A152,'Plan de acci�n consolidado 2025'!$A$3:$V$504,S$1,0)</f>
        <v># de Cronogramas elaborados / 4 Cronogramas programados</v>
      </c>
      <c r="T152" s="171">
        <f>VLOOKUP($A152,'Plan de acci�n consolidado 2025'!$A$3:$V$504,T$1,0)</f>
        <v>45670</v>
      </c>
      <c r="U152" s="171">
        <f>VLOOKUP($A152,'Plan de acci�n consolidado 2025'!$A$3:$V$504,U$1,0)</f>
        <v>46022</v>
      </c>
      <c r="V152" t="str">
        <f>VLOOKUP($A152,'Plan de acci�n consolidado 2025'!$A$3:$V$504,V$1,0)</f>
        <v>6000-DESPACHO DEL SUPERINTENDENTE DELEGADO PARA EL CONTROL Y VERIFICACIÓN DE REGLAMENTOS TÉCNICOS Y METROLOGÍA LEGAL</v>
      </c>
      <c r="W152"/>
      <c r="X152"/>
    </row>
    <row r="153" spans="1:24" x14ac:dyDescent="0.25">
      <c r="A153" s="31" t="s">
        <v>1218</v>
      </c>
      <c r="B153" t="str">
        <f>VLOOKUP($A153,'Plan de acci�n consolidado 2025'!$A$3:$V$504,B$1,0)</f>
        <v>6000-DESPACHO DEL SUPERINTENDENTE DELEGADO PARA EL CONTROL Y VERIFICACIÓN DE REGLAMENTOS TÉCNICOS Y METROLOGÍA LEGAL</v>
      </c>
      <c r="C153">
        <f>VLOOKUP($A153,'Plan de acci�n consolidado 2025'!$A$3:$V$504,C$1,0)</f>
        <v>2</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71">
        <f>VLOOKUP($A153,'Plan de acci�n consolidado 2025'!$A$3:$V$504,T$1,0)</f>
        <v>45670</v>
      </c>
      <c r="U153" s="171">
        <f>VLOOKUP($A153,'Plan de acci�n consolidado 2025'!$A$3:$V$504,U$1,0)</f>
        <v>46022</v>
      </c>
      <c r="V153" t="str">
        <f>VLOOKUP($A153,'Plan de acci�n consolidado 2025'!$A$3:$V$504,V$1,0)</f>
        <v>6000-DESPACHO DEL SUPERINTENDENTE DELEGADO PARA EL CONTROL Y VERIFICACIÓN DE REGLAMENTOS TÉCNICOS Y METROLOGÍA LEGAL</v>
      </c>
      <c r="W153"/>
      <c r="X153"/>
    </row>
    <row r="154" spans="1:24" x14ac:dyDescent="0.25">
      <c r="A154" s="31" t="s">
        <v>1220</v>
      </c>
      <c r="B154" t="str">
        <f>VLOOKUP($A154,'Plan de acci�n consolidado 2025'!$A$3:$V$504,B$1,0)</f>
        <v>6000-DESPACHO DEL SUPERINTENDENTE DELEGADO PARA EL CONTROL Y VERIFICACIÓN DE REGLAMENTOS TÉCNICOS Y METROLOGÍA LEGAL</v>
      </c>
      <c r="C154">
        <f>VLOOKUP($A154,'Plan de acci�n consolidado 2025'!$A$3:$V$504,C$1,0)</f>
        <v>2</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Análisis del desarrollo de la campaña (Informe con análisis del desarrollo de la campaña)</v>
      </c>
      <c r="P154">
        <f>VLOOKUP($A154,'Plan de acci�n consolidado 2025'!$A$3:$V$504,P$1,0)</f>
        <v>30</v>
      </c>
      <c r="Q154">
        <f>VLOOKUP($A154,'Plan de acci�n consolidado 2025'!$A$3:$V$504,Q$1,0)</f>
        <v>4</v>
      </c>
      <c r="R154" t="str">
        <f>VLOOKUP($A154,'Plan de acci�n consolidado 2025'!$A$3:$V$504,R$1,0)</f>
        <v>Númerica</v>
      </c>
      <c r="S154" t="str">
        <f>VLOOKUP($A154,'Plan de acci�n consolidado 2025'!$A$3:$V$504,S$1,0)</f>
        <v># de Informes con análisis del desarrollo de la campaña realizados / 4 Informes con análisis del desarrollo de la campaña a realizar</v>
      </c>
      <c r="T154" s="171">
        <f>VLOOKUP($A154,'Plan de acci�n consolidado 2025'!$A$3:$V$504,T$1,0)</f>
        <v>45670</v>
      </c>
      <c r="U154" s="171">
        <f>VLOOKUP($A154,'Plan de acci�n consolidado 2025'!$A$3:$V$504,U$1,0)</f>
        <v>46022</v>
      </c>
      <c r="V154" t="str">
        <f>VLOOKUP($A154,'Plan de acci�n consolidado 2025'!$A$3:$V$504,V$1,0)</f>
        <v>6000-DESPACHO DEL SUPERINTENDENTE DELEGADO PARA EL CONTROL Y VERIFICACIÓN DE REGLAMENTOS TÉCNICOS Y METROLOGÍA LEGAL</v>
      </c>
      <c r="W154"/>
      <c r="X154"/>
    </row>
    <row r="155" spans="1:24" x14ac:dyDescent="0.25">
      <c r="A155" s="31" t="s">
        <v>1221</v>
      </c>
      <c r="B155" t="str">
        <f>VLOOKUP($A155,'Plan de acci�n consolidado 2025'!$A$3:$V$504,B$1,0)</f>
        <v>6000-DESPACHO DEL SUPERINTENDENTE DELEGADO PARA EL CONTROL Y VERIFICACIÓN DE REGLAMENTOS TÉCNICOS Y METROLOGÍA LEGAL</v>
      </c>
      <c r="C155">
        <f>VLOOKUP($A155,'Plan de acci�n consolidado 2025'!$A$3:$V$504,C$1,0)</f>
        <v>2</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2025'!$A$3:$V$504,O$1,0)</f>
        <v>Campañas de control preventivo en surtidores de combustibles, balanzas, preempacados y alcoholímetros, realizadas (Informe con análisis del desarrollo de la campaña)</v>
      </c>
      <c r="P155">
        <f>VLOOKUP($A155,'Plan de acci�n consolidado 2025'!$A$3:$V$504,P$1,0)</f>
        <v>14</v>
      </c>
      <c r="Q155">
        <f>VLOOKUP($A155,'Plan de acci�n consolidado 2025'!$A$3:$V$504,Q$1,0)</f>
        <v>6</v>
      </c>
      <c r="R155" t="str">
        <f>VLOOKUP($A155,'Plan de acci�n consolidado 2025'!$A$3:$V$504,R$1,0)</f>
        <v>Númerica</v>
      </c>
      <c r="S155" t="str">
        <f>VLOOKUP($A155,'Plan de acci�n consolidado 2025'!$A$3:$V$504,S$1,0)</f>
        <v># de Informes con análisis del desarrollo de la campaña realizados / 6 Informes con análisis del desarrollo de la campaña a realizar</v>
      </c>
      <c r="T155" s="171">
        <f>VLOOKUP($A155,'Plan de acci�n consolidado 2025'!$A$3:$V$504,T$1,0)</f>
        <v>45670</v>
      </c>
      <c r="U155" s="171">
        <f>VLOOKUP($A155,'Plan de acci�n consolidado 2025'!$A$3:$V$504,U$1,0)</f>
        <v>46022</v>
      </c>
      <c r="V155" t="str">
        <f>VLOOKUP($A155,'Plan de acci�n consolidado 2025'!$A$3:$V$504,V$1,0)</f>
        <v>6000-DESPACHO DEL SUPERINTENDENTE DELEGADO PARA EL CONTROL Y VERIFICACIÓN DE REGLAMENTOS TÉCNICOS Y METROLOGÍA LEGAL</v>
      </c>
      <c r="W155"/>
      <c r="X155"/>
    </row>
    <row r="156" spans="1:24" x14ac:dyDescent="0.25">
      <c r="A156" s="31" t="s">
        <v>1222</v>
      </c>
      <c r="B156" t="str">
        <f>VLOOKUP($A156,'Plan de acci�n consolidado 2025'!$A$3:$V$504,B$1,0)</f>
        <v>6000-DESPACHO DEL SUPERINTENDENTE DELEGADO PARA EL CONTROL Y VERIFICACIÓN DE REGLAMENTOS TÉCNICOS Y METROLOGÍA LEGAL</v>
      </c>
      <c r="C156">
        <f>VLOOKUP($A156,'Plan de acci�n consolidado 2025'!$A$3:$V$504,C$1,0)</f>
        <v>2</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6</v>
      </c>
      <c r="R156" t="str">
        <f>VLOOKUP($A156,'Plan de acci�n consolidado 2025'!$A$3:$V$504,R$1,0)</f>
        <v>Númerica</v>
      </c>
      <c r="S156" t="str">
        <f>VLOOKUP($A156,'Plan de acci�n consolidado 2025'!$A$3:$V$504,S$1,0)</f>
        <v># de Campañas planificadas / 6 Campañas programadas</v>
      </c>
      <c r="T156" s="171">
        <f>VLOOKUP($A156,'Plan de acci�n consolidado 2025'!$A$3:$V$504,T$1,0)</f>
        <v>45670</v>
      </c>
      <c r="U156" s="171">
        <f>VLOOKUP($A156,'Plan de acci�n consolidado 2025'!$A$3:$V$504,U$1,0)</f>
        <v>45897</v>
      </c>
      <c r="V156" t="str">
        <f>VLOOKUP($A156,'Plan de acci�n consolidado 2025'!$A$3:$V$504,V$1,0)</f>
        <v>6000-DESPACHO DEL SUPERINTENDENTE DELEGADO PARA EL CONTROL Y VERIFICACIÓN DE REGLAMENTOS TÉCNICOS Y METROLOGÍA LEGAL</v>
      </c>
      <c r="W156"/>
      <c r="X156"/>
    </row>
    <row r="157" spans="1:24" x14ac:dyDescent="0.25">
      <c r="A157" s="31" t="s">
        <v>1223</v>
      </c>
      <c r="B157" t="str">
        <f>VLOOKUP($A157,'Plan de acci�n consolidado 2025'!$A$3:$V$504,B$1,0)</f>
        <v>6000-DESPACHO DEL SUPERINTENDENTE DELEGADO PARA EL CONTROL Y VERIFICACIÓN DE REGLAMENTOS TÉCNICOS Y METROLOGÍA LEGAL</v>
      </c>
      <c r="C157">
        <f>VLOOKUP($A157,'Plan de acci�n consolidado 2025'!$A$3:$V$504,C$1,0)</f>
        <v>2</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6</v>
      </c>
      <c r="R157" t="str">
        <f>VLOOKUP($A157,'Plan de acci�n consolidado 2025'!$A$3:$V$504,R$1,0)</f>
        <v>Númerica</v>
      </c>
      <c r="S157" t="str">
        <f>VLOOKUP($A157,'Plan de acci�n consolidado 2025'!$A$3:$V$504,S$1,0)</f>
        <v># de Cronogramas elaborados / 6 Cronogramas programados</v>
      </c>
      <c r="T157" s="171">
        <f>VLOOKUP($A157,'Plan de acci�n consolidado 2025'!$A$3:$V$504,T$1,0)</f>
        <v>45670</v>
      </c>
      <c r="U157" s="171">
        <f>VLOOKUP($A157,'Plan de acci�n consolidado 2025'!$A$3:$V$504,U$1,0)</f>
        <v>46022</v>
      </c>
      <c r="V157" t="str">
        <f>VLOOKUP($A157,'Plan de acci�n consolidado 2025'!$A$3:$V$504,V$1,0)</f>
        <v>6000-DESPACHO DEL SUPERINTENDENTE DELEGADO PARA EL CONTROL Y VERIFICACIÓN DE REGLAMENTOS TÉCNICOS Y METROLOGÍA LEGAL</v>
      </c>
      <c r="W157"/>
      <c r="X157"/>
    </row>
    <row r="158" spans="1:24" x14ac:dyDescent="0.25">
      <c r="A158" s="31" t="s">
        <v>1224</v>
      </c>
      <c r="B158" t="str">
        <f>VLOOKUP($A158,'Plan de acci�n consolidado 2025'!$A$3:$V$504,B$1,0)</f>
        <v>6000-DESPACHO DEL SUPERINTENDENTE DELEGADO PARA EL CONTROL Y VERIFICACIÓN DE REGLAMENTOS TÉCNICOS Y METROLOGÍA LEGAL</v>
      </c>
      <c r="C158">
        <f>VLOOKUP($A158,'Plan de acci�n consolidado 2025'!$A$3:$V$504,C$1,0)</f>
        <v>2</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71">
        <f>VLOOKUP($A158,'Plan de acci�n consolidado 2025'!$A$3:$V$504,T$1,0)</f>
        <v>45670</v>
      </c>
      <c r="U158" s="171">
        <f>VLOOKUP($A158,'Plan de acci�n consolidado 2025'!$A$3:$V$504,U$1,0)</f>
        <v>46022</v>
      </c>
      <c r="V158" t="str">
        <f>VLOOKUP($A158,'Plan de acci�n consolidado 2025'!$A$3:$V$504,V$1,0)</f>
        <v>6000-DESPACHO DEL SUPERINTENDENTE DELEGADO PARA EL CONTROL Y VERIFICACIÓN DE REGLAMENTOS TÉCNICOS Y METROLOGÍA LEGAL</v>
      </c>
      <c r="W158"/>
      <c r="X158"/>
    </row>
    <row r="159" spans="1:24" x14ac:dyDescent="0.25">
      <c r="A159" s="31" t="s">
        <v>1225</v>
      </c>
      <c r="B159" t="str">
        <f>VLOOKUP($A159,'Plan de acci�n consolidado 2025'!$A$3:$V$504,B$1,0)</f>
        <v>6000-DESPACHO DEL SUPERINTENDENTE DELEGADO PARA EL CONTROL Y VERIFICACIÓN DE REGLAMENTOS TÉCNICOS Y METROLOGÍA LEGAL</v>
      </c>
      <c r="C159">
        <f>VLOOKUP($A159,'Plan de acci�n consolidado 2025'!$A$3:$V$504,C$1,0)</f>
        <v>2</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Análisis del desarrollo de la campaña (Informe con análisis del desarrollo de la campaña)</v>
      </c>
      <c r="P159">
        <f>VLOOKUP($A159,'Plan de acci�n consolidado 2025'!$A$3:$V$504,P$1,0)</f>
        <v>30</v>
      </c>
      <c r="Q159">
        <f>VLOOKUP($A159,'Plan de acci�n consolidado 2025'!$A$3:$V$504,Q$1,0)</f>
        <v>6</v>
      </c>
      <c r="R159" t="str">
        <f>VLOOKUP($A159,'Plan de acci�n consolidado 2025'!$A$3:$V$504,R$1,0)</f>
        <v>Númerica</v>
      </c>
      <c r="S159" t="str">
        <f>VLOOKUP($A159,'Plan de acci�n consolidado 2025'!$A$3:$V$504,S$1,0)</f>
        <v># de Informes con análisis del desarrollo de la campaña realizados / 6 Informes con análisis del desarrollo de la campaña a realizar</v>
      </c>
      <c r="T159" s="171">
        <f>VLOOKUP($A159,'Plan de acci�n consolidado 2025'!$A$3:$V$504,T$1,0)</f>
        <v>45670</v>
      </c>
      <c r="U159" s="171">
        <f>VLOOKUP($A159,'Plan de acci�n consolidado 2025'!$A$3:$V$504,U$1,0)</f>
        <v>46022</v>
      </c>
      <c r="V159" t="str">
        <f>VLOOKUP($A159,'Plan de acci�n consolidado 2025'!$A$3:$V$504,V$1,0)</f>
        <v>6000-DESPACHO DEL SUPERINTENDENTE DELEGADO PARA EL CONTROL Y VERIFICACIÓN DE REGLAMENTOS TÉCNICOS Y METROLOGÍA LEGAL</v>
      </c>
      <c r="W159"/>
      <c r="X159"/>
    </row>
    <row r="160" spans="1:24" x14ac:dyDescent="0.25">
      <c r="A160" s="31" t="s">
        <v>1226</v>
      </c>
      <c r="B160" t="str">
        <f>VLOOKUP($A160,'Plan de acci�n consolidado 2025'!$A$3:$V$504,B$1,0)</f>
        <v>6000-DESPACHO DEL SUPERINTENDENTE DELEGADO PARA EL CONTROL Y VERIFICACIÓN DE REGLAMENTOS TÉCNICOS Y METROLOGÍA LEGAL</v>
      </c>
      <c r="C160">
        <f>VLOOKUP($A160,'Plan de acci�n consolidado 2025'!$A$3:$V$504,C$1,0)</f>
        <v>2</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N/A</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2025'!$A$3:$V$504,O$1,0)</f>
        <v>Campañas de control preventivo en control de precios en cualquiera de los siguientes temas: combustibles, medicamentos o leche cruda, realizadas. (Informe con análisis del desarrollo de la campaña)</v>
      </c>
      <c r="P160">
        <f>VLOOKUP($A160,'Plan de acci�n consolidado 2025'!$A$3:$V$504,P$1,0)</f>
        <v>14</v>
      </c>
      <c r="Q160">
        <f>VLOOKUP($A160,'Plan de acci�n consolidado 2025'!$A$3:$V$504,Q$1,0)</f>
        <v>2</v>
      </c>
      <c r="R160" t="str">
        <f>VLOOKUP($A160,'Plan de acci�n consolidado 2025'!$A$3:$V$504,R$1,0)</f>
        <v>Númerica</v>
      </c>
      <c r="S160" t="str">
        <f>VLOOKUP($A160,'Plan de acci�n consolidado 2025'!$A$3:$V$504,S$1,0)</f>
        <v># de Informes con análisis del desarrollo de la campaña realizados / 2 Informes con análisis del desarrollo de la campaña a realizar</v>
      </c>
      <c r="T160" s="171">
        <f>VLOOKUP($A160,'Plan de acci�n consolidado 2025'!$A$3:$V$504,T$1,0)</f>
        <v>45670</v>
      </c>
      <c r="U160" s="171">
        <f>VLOOKUP($A160,'Plan de acci�n consolidado 2025'!$A$3:$V$504,U$1,0)</f>
        <v>46022</v>
      </c>
      <c r="V160" t="str">
        <f>VLOOKUP($A160,'Plan de acci�n consolidado 2025'!$A$3:$V$504,V$1,0)</f>
        <v>6000-DESPACHO DEL SUPERINTENDENTE DELEGADO PARA EL CONTROL Y VERIFICACIÓN DE REGLAMENTOS TÉCNICOS Y METROLOGÍA LEGAL</v>
      </c>
      <c r="W160"/>
      <c r="X160"/>
    </row>
    <row r="161" spans="1:24" x14ac:dyDescent="0.25">
      <c r="A161" s="31" t="s">
        <v>1227</v>
      </c>
      <c r="B161" t="str">
        <f>VLOOKUP($A161,'Plan de acci�n consolidado 2025'!$A$3:$V$504,B$1,0)</f>
        <v>6000-DESPACHO DEL SUPERINTENDENTE DELEGADO PARA EL CONTROL Y VERIFICACIÓN DE REGLAMENTOS TÉCNICOS Y METROLOGÍA LEGAL</v>
      </c>
      <c r="C161">
        <f>VLOOKUP($A161,'Plan de acci�n consolidado 2025'!$A$3:$V$504,C$1,0)</f>
        <v>2</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2</v>
      </c>
      <c r="R161" t="str">
        <f>VLOOKUP($A161,'Plan de acci�n consolidado 2025'!$A$3:$V$504,R$1,0)</f>
        <v>Númerica</v>
      </c>
      <c r="S161" t="str">
        <f>VLOOKUP($A161,'Plan de acci�n consolidado 2025'!$A$3:$V$504,S$1,0)</f>
        <v># de Campañas planificadas / 2 Campañas programadas</v>
      </c>
      <c r="T161" s="171">
        <f>VLOOKUP($A161,'Plan de acci�n consolidado 2025'!$A$3:$V$504,T$1,0)</f>
        <v>45670</v>
      </c>
      <c r="U161" s="171">
        <f>VLOOKUP($A161,'Plan de acci�n consolidado 2025'!$A$3:$V$504,U$1,0)</f>
        <v>45897</v>
      </c>
      <c r="V161" t="str">
        <f>VLOOKUP($A161,'Plan de acci�n consolidado 2025'!$A$3:$V$504,V$1,0)</f>
        <v>6000-DESPACHO DEL SUPERINTENDENTE DELEGADO PARA EL CONTROL Y VERIFICACIÓN DE REGLAMENTOS TÉCNICOS Y METROLOGÍA LEGAL</v>
      </c>
      <c r="W161"/>
      <c r="X161"/>
    </row>
    <row r="162" spans="1:24" x14ac:dyDescent="0.25">
      <c r="A162" s="31" t="s">
        <v>1228</v>
      </c>
      <c r="B162" t="str">
        <f>VLOOKUP($A162,'Plan de acci�n consolidado 2025'!$A$3:$V$504,B$1,0)</f>
        <v>6000-DESPACHO DEL SUPERINTENDENTE DELEGADO PARA EL CONTROL Y VERIFICACIÓN DE REGLAMENTOS TÉCNICOS Y METROLOGÍA LEGAL</v>
      </c>
      <c r="C162">
        <f>VLOOKUP($A162,'Plan de acci�n consolidado 2025'!$A$3:$V$504,C$1,0)</f>
        <v>2</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2</v>
      </c>
      <c r="R162" t="str">
        <f>VLOOKUP($A162,'Plan de acci�n consolidado 2025'!$A$3:$V$504,R$1,0)</f>
        <v>Númerica</v>
      </c>
      <c r="S162" t="str">
        <f>VLOOKUP($A162,'Plan de acci�n consolidado 2025'!$A$3:$V$504,S$1,0)</f>
        <v># de Cronogramas elaborados / 2 Cronogramas programados</v>
      </c>
      <c r="T162" s="171">
        <f>VLOOKUP($A162,'Plan de acci�n consolidado 2025'!$A$3:$V$504,T$1,0)</f>
        <v>45670</v>
      </c>
      <c r="U162" s="171">
        <f>VLOOKUP($A162,'Plan de acci�n consolidado 2025'!$A$3:$V$504,U$1,0)</f>
        <v>46022</v>
      </c>
      <c r="V162" t="str">
        <f>VLOOKUP($A162,'Plan de acci�n consolidado 2025'!$A$3:$V$504,V$1,0)</f>
        <v>6000-DESPACHO DEL SUPERINTENDENTE DELEGADO PARA EL CONTROL Y VERIFICACIÓN DE REGLAMENTOS TÉCNICOS Y METROLOGÍA LEGAL</v>
      </c>
      <c r="W162"/>
      <c r="X162"/>
    </row>
    <row r="163" spans="1:24" x14ac:dyDescent="0.25">
      <c r="A163" s="31" t="s">
        <v>1229</v>
      </c>
      <c r="B163" t="str">
        <f>VLOOKUP($A163,'Plan de acci�n consolidado 2025'!$A$3:$V$504,B$1,0)</f>
        <v>6000-DESPACHO DEL SUPERINTENDENTE DELEGADO PARA EL CONTROL Y VERIFICACIÓN DE REGLAMENTOS TÉCNICOS Y METROLOGÍA LEGAL</v>
      </c>
      <c r="C163">
        <f>VLOOKUP($A163,'Plan de acci�n consolidado 2025'!$A$3:$V$504,C$1,0)</f>
        <v>2</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71">
        <f>VLOOKUP($A163,'Plan de acci�n consolidado 2025'!$A$3:$V$504,T$1,0)</f>
        <v>45670</v>
      </c>
      <c r="U163" s="171">
        <f>VLOOKUP($A163,'Plan de acci�n consolidado 2025'!$A$3:$V$504,U$1,0)</f>
        <v>46022</v>
      </c>
      <c r="V163" t="str">
        <f>VLOOKUP($A163,'Plan de acci�n consolidado 2025'!$A$3:$V$504,V$1,0)</f>
        <v>6000-DESPACHO DEL SUPERINTENDENTE DELEGADO PARA EL CONTROL Y VERIFICACIÓN DE REGLAMENTOS TÉCNICOS Y METROLOGÍA LEGAL</v>
      </c>
      <c r="W163"/>
      <c r="X163"/>
    </row>
    <row r="164" spans="1:24" x14ac:dyDescent="0.25">
      <c r="A164" s="31" t="s">
        <v>1230</v>
      </c>
      <c r="B164" t="str">
        <f>VLOOKUP($A164,'Plan de acci�n consolidado 2025'!$A$3:$V$504,B$1,0)</f>
        <v>6000-DESPACHO DEL SUPERINTENDENTE DELEGADO PARA EL CONTROL Y VERIFICACIÓN DE REGLAMENTOS TÉCNICOS Y METROLOGÍA LEGAL</v>
      </c>
      <c r="C164">
        <f>VLOOKUP($A164,'Plan de acci�n consolidado 2025'!$A$3:$V$504,C$1,0)</f>
        <v>2</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Análisis del desarrollo de la campaña (Informe con análisis del desarrollo de la campaña)</v>
      </c>
      <c r="P164">
        <f>VLOOKUP($A164,'Plan de acci�n consolidado 2025'!$A$3:$V$504,P$1,0)</f>
        <v>30</v>
      </c>
      <c r="Q164">
        <f>VLOOKUP($A164,'Plan de acci�n consolidado 2025'!$A$3:$V$504,Q$1,0)</f>
        <v>2</v>
      </c>
      <c r="R164" t="str">
        <f>VLOOKUP($A164,'Plan de acci�n consolidado 2025'!$A$3:$V$504,R$1,0)</f>
        <v>Númerica</v>
      </c>
      <c r="S164" t="str">
        <f>VLOOKUP($A164,'Plan de acci�n consolidado 2025'!$A$3:$V$504,S$1,0)</f>
        <v># de Informes con análisis del desarrollo de la campaña realizados / 2 Informes con análisis del desarrollo de la campaña a realizar</v>
      </c>
      <c r="T164" s="171">
        <f>VLOOKUP($A164,'Plan de acci�n consolidado 2025'!$A$3:$V$504,T$1,0)</f>
        <v>45670</v>
      </c>
      <c r="U164" s="171">
        <f>VLOOKUP($A164,'Plan de acci�n consolidado 2025'!$A$3:$V$504,U$1,0)</f>
        <v>46022</v>
      </c>
      <c r="V164" t="str">
        <f>VLOOKUP($A164,'Plan de acci�n consolidado 2025'!$A$3:$V$504,V$1,0)</f>
        <v>6000-DESPACHO DEL SUPERINTENDENTE DELEGADO PARA EL CONTROL Y VERIFICACIÓN DE REGLAMENTOS TÉCNICOS Y METROLOGÍA LEGAL</v>
      </c>
      <c r="W164"/>
      <c r="X164"/>
    </row>
    <row r="165" spans="1:24" x14ac:dyDescent="0.25">
      <c r="A165" s="31" t="s">
        <v>1231</v>
      </c>
      <c r="B165" t="str">
        <f>VLOOKUP($A165,'Plan de acci�n consolidado 2025'!$A$3:$V$504,B$1,0)</f>
        <v>6000-DESPACHO DEL SUPERINTENDENTE DELEGADO PARA EL CONTROL Y VERIFICACIÓN DE REGLAMENTOS TÉCNICOS Y METROLOGÍA LEGAL</v>
      </c>
      <c r="C165">
        <f>VLOOKUP($A165,'Plan de acci�n consolidado 2025'!$A$3:$V$504,C$1,0)</f>
        <v>2</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N/A</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2025'!$A$3:$V$504,O$1,0)</f>
        <v>Proyecto de Reglamento Técnico Metrológico de Medidores de Agua de uso residencial, elaborado y enviado (Documento proyecto y correo de envío o memorando)</v>
      </c>
      <c r="P165">
        <f>VLOOKUP($A165,'Plan de acci�n consolidado 2025'!$A$3:$V$504,P$1,0)</f>
        <v>14</v>
      </c>
      <c r="Q165">
        <f>VLOOKUP($A165,'Plan de acci�n consolidado 2025'!$A$3:$V$504,Q$1,0)</f>
        <v>1</v>
      </c>
      <c r="R165" t="str">
        <f>VLOOKUP($A165,'Plan de acci�n consolidado 2025'!$A$3:$V$504,R$1,0)</f>
        <v>Númerica</v>
      </c>
      <c r="S165" t="str">
        <f>VLOOKUP($A165,'Plan de acci�n consolidado 2025'!$A$3:$V$504,S$1,0)</f>
        <v># de Correo electrónico de remisión y proyecto de acto administrativo ajustado / Único entregable / 1 Correo electrónico de remisión y proyecto de acto administrativo ajustado / Único entregable</v>
      </c>
      <c r="T165" s="171">
        <f>VLOOKUP($A165,'Plan de acci�n consolidado 2025'!$A$3:$V$504,T$1,0)</f>
        <v>45691</v>
      </c>
      <c r="U165" s="171">
        <f>VLOOKUP($A165,'Plan de acci�n consolidado 2025'!$A$3:$V$504,U$1,0)</f>
        <v>45947</v>
      </c>
      <c r="V165" t="str">
        <f>VLOOKUP($A165,'Plan de acci�n consolidado 2025'!$A$3:$V$504,V$1,0)</f>
        <v>6000-DESPACHO DEL SUPERINTENDENTE DELEGADO PARA EL CONTROL Y VERIFICACIÓN DE REGLAMENTOS TÉCNICOS Y METROLOGÍA LEGAL</v>
      </c>
      <c r="W165"/>
      <c r="X165"/>
    </row>
    <row r="166" spans="1:24" x14ac:dyDescent="0.25">
      <c r="A166" s="31" t="s">
        <v>1232</v>
      </c>
      <c r="B166" t="str">
        <f>VLOOKUP($A166,'Plan de acci�n consolidado 2025'!$A$3:$V$504,B$1,0)</f>
        <v>6000-DESPACHO DEL SUPERINTENDENTE DELEGADO PARA EL CONTROL Y VERIFICACIÓN DE REGLAMENTOS TÉCNICOS Y METROLOGÍA LEGAL</v>
      </c>
      <c r="C166">
        <f>VLOOKUP($A166,'Plan de acci�n consolidado 2025'!$A$3:$V$504,C$1,0)</f>
        <v>2</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71">
        <f>VLOOKUP($A166,'Plan de acci�n consolidado 2025'!$A$3:$V$504,T$1,0)</f>
        <v>45691</v>
      </c>
      <c r="U166" s="171">
        <f>VLOOKUP($A166,'Plan de acci�n consolidado 2025'!$A$3:$V$504,U$1,0)</f>
        <v>45730</v>
      </c>
      <c r="V166" t="str">
        <f>VLOOKUP($A166,'Plan de acci�n consolidado 2025'!$A$3:$V$504,V$1,0)</f>
        <v>6000-DESPACHO DEL SUPERINTENDENTE DELEGADO PARA EL CONTROL Y VERIFICACIÓN DE REGLAMENTOS TÉCNICOS Y METROLOGÍA LEGAL</v>
      </c>
      <c r="W166"/>
      <c r="X166"/>
    </row>
    <row r="167" spans="1:24" x14ac:dyDescent="0.25">
      <c r="A167" s="31" t="s">
        <v>1234</v>
      </c>
      <c r="B167" t="str">
        <f>VLOOKUP($A167,'Plan de acci�n consolidado 2025'!$A$3:$V$504,B$1,0)</f>
        <v>6000-DESPACHO DEL SUPERINTENDENTE DELEGADO PARA EL CONTROL Y VERIFICACIÓN DE REGLAMENTOS TÉCNICOS Y METROLOGÍA LEGAL</v>
      </c>
      <c r="C167">
        <f>VLOOKUP($A167,'Plan de acci�n consolidado 2025'!$A$3:$V$504,C$1,0)</f>
        <v>2</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71">
        <f>VLOOKUP($A167,'Plan de acci�n consolidado 2025'!$A$3:$V$504,T$1,0)</f>
        <v>45733</v>
      </c>
      <c r="U167" s="171">
        <f>VLOOKUP($A167,'Plan de acci�n consolidado 2025'!$A$3:$V$504,U$1,0)</f>
        <v>45751</v>
      </c>
      <c r="V167" t="str">
        <f>VLOOKUP($A167,'Plan de acci�n consolidado 2025'!$A$3:$V$504,V$1,0)</f>
        <v>6000-DESPACHO DEL SUPERINTENDENTE DELEGADO PARA EL CONTROL Y VERIFICACIÓN DE REGLAMENTOS TÉCNICOS Y METROLOGÍA LEGAL</v>
      </c>
      <c r="W167"/>
      <c r="X167"/>
    </row>
    <row r="168" spans="1:24" x14ac:dyDescent="0.25">
      <c r="A168" s="31" t="s">
        <v>1236</v>
      </c>
      <c r="B168" t="str">
        <f>VLOOKUP($A168,'Plan de acci�n consolidado 2025'!$A$3:$V$504,B$1,0)</f>
        <v>6000-DESPACHO DEL SUPERINTENDENTE DELEGADO PARA EL CONTROL Y VERIFICACIÓN DE REGLAMENTOS TÉCNICOS Y METROLOGÍA LEGAL</v>
      </c>
      <c r="C168">
        <f>VLOOKUP($A168,'Plan de acci�n consolidado 2025'!$A$3:$V$504,C$1,0)</f>
        <v>2</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71">
        <f>VLOOKUP($A168,'Plan de acci�n consolidado 2025'!$A$3:$V$504,T$1,0)</f>
        <v>45754</v>
      </c>
      <c r="U168" s="171">
        <f>VLOOKUP($A168,'Plan de acci�n consolidado 2025'!$A$3:$V$504,U$1,0)</f>
        <v>45779</v>
      </c>
      <c r="V168" t="str">
        <f>VLOOKUP($A168,'Plan de acci�n consolidado 2025'!$A$3:$V$504,V$1,0)</f>
        <v>6000-DESPACHO DEL SUPERINTENDENTE DELEGADO PARA EL CONTROL Y VERIFICACIÓN DE REGLAMENTOS TÉCNICOS Y METROLOGÍA LEGAL</v>
      </c>
      <c r="W168"/>
      <c r="X168"/>
    </row>
    <row r="169" spans="1:24" x14ac:dyDescent="0.25">
      <c r="A169" s="31" t="s">
        <v>1238</v>
      </c>
      <c r="B169" t="str">
        <f>VLOOKUP($A169,'Plan de acci�n consolidado 2025'!$A$3:$V$504,B$1,0)</f>
        <v>6000-DESPACHO DEL SUPERINTENDENTE DELEGADO PARA EL CONTROL Y VERIFICACIÓN DE REGLAMENTOS TÉCNICOS Y METROLOGÍA LEGAL</v>
      </c>
      <c r="C169">
        <f>VLOOKUP($A169,'Plan de acci�n consolidado 2025'!$A$3:$V$504,C$1,0)</f>
        <v>2</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71">
        <f>VLOOKUP($A169,'Plan de acci�n consolidado 2025'!$A$3:$V$504,T$1,0)</f>
        <v>45782</v>
      </c>
      <c r="U169" s="171">
        <f>VLOOKUP($A169,'Plan de acci�n consolidado 2025'!$A$3:$V$504,U$1,0)</f>
        <v>45800</v>
      </c>
      <c r="V169" t="str">
        <f>VLOOKUP($A169,'Plan de acci�n consolidado 2025'!$A$3:$V$504,V$1,0)</f>
        <v>6000-DESPACHO DEL SUPERINTENDENTE DELEGADO PARA EL CONTROL Y VERIFICACIÓN DE REGLAMENTOS TÉCNICOS Y METROLOGÍA LEGAL</v>
      </c>
      <c r="W169"/>
      <c r="X169"/>
    </row>
    <row r="170" spans="1:24" x14ac:dyDescent="0.25">
      <c r="A170" s="31" t="s">
        <v>1240</v>
      </c>
      <c r="B170" t="str">
        <f>VLOOKUP($A170,'Plan de acci�n consolidado 2025'!$A$3:$V$504,B$1,0)</f>
        <v>6000-DESPACHO DEL SUPERINTENDENTE DELEGADO PARA EL CONTROL Y VERIFICACIÓN DE REGLAMENTOS TÉCNICOS Y METROLOGÍA LEGAL</v>
      </c>
      <c r="C170">
        <f>VLOOKUP($A170,'Plan de acci�n consolidado 2025'!$A$3:$V$504,C$1,0)</f>
        <v>2</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71">
        <f>VLOOKUP($A170,'Plan de acci�n consolidado 2025'!$A$3:$V$504,T$1,0)</f>
        <v>45828</v>
      </c>
      <c r="U170" s="171">
        <f>VLOOKUP($A170,'Plan de acci�n consolidado 2025'!$A$3:$V$504,U$1,0)</f>
        <v>45947</v>
      </c>
      <c r="V170" t="str">
        <f>VLOOKUP($A170,'Plan de acci�n consolidado 2025'!$A$3:$V$504,V$1,0)</f>
        <v>6000-DESPACHO DEL SUPERINTENDENTE DELEGADO PARA EL CONTROL Y VERIFICACIÓN DE REGLAMENTOS TÉCNICOS Y METROLOGÍA LEGAL</v>
      </c>
      <c r="W170"/>
      <c r="X170"/>
    </row>
    <row r="171" spans="1:24" x14ac:dyDescent="0.25">
      <c r="A171" s="31" t="s">
        <v>1241</v>
      </c>
      <c r="B171" t="str">
        <f>VLOOKUP($A171,'Plan de acci�n consolidado 2025'!$A$3:$V$504,B$1,0)</f>
        <v>6000-DESPACHO DEL SUPERINTENDENTE DELEGADO PARA EL CONTROL Y VERIFICACIÓN DE REGLAMENTOS TÉCNICOS Y METROLOGÍA LEGAL</v>
      </c>
      <c r="C171">
        <f>VLOOKUP($A171,'Plan de acci�n consolidado 2025'!$A$3:$V$504,C$1,0)</f>
        <v>2</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N/A</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2025'!$A$3:$V$504,O$1,0)</f>
        <v>Proyecto de Reglamento Técnico Metrológico de Medidores de Gas de uso residencial elaborado y enviado a la abogacia de la competencia. (Documento proyecto y correo de envío o memorando)</v>
      </c>
      <c r="P171">
        <f>VLOOKUP($A171,'Plan de acci�n consolidado 2025'!$A$3:$V$504,P$1,0)</f>
        <v>14</v>
      </c>
      <c r="Q171">
        <f>VLOOKUP($A171,'Plan de acci�n consolidado 2025'!$A$3:$V$504,Q$1,0)</f>
        <v>1</v>
      </c>
      <c r="R171" t="str">
        <f>VLOOKUP($A171,'Plan de acci�n consolidado 2025'!$A$3:$V$504,R$1,0)</f>
        <v>Númerica</v>
      </c>
      <c r="S171" t="str">
        <f>VLOOKUP($A171,'Plan de acci�n consolidado 2025'!$A$3:$V$504,S$1,0)</f>
        <v># de Correo electrónico de remisión (o memo de traslado) y proyecto de acto administrativo  / Único entregable / 1 Correo electrónico de remisión (o memo de traslado) y proyecto de acto administrativo  / Único entregable</v>
      </c>
      <c r="T171" s="171">
        <f>VLOOKUP($A171,'Plan de acci�n consolidado 2025'!$A$3:$V$504,T$1,0)</f>
        <v>45707</v>
      </c>
      <c r="U171" s="171">
        <f>VLOOKUP($A171,'Plan de acci�n consolidado 2025'!$A$3:$V$504,U$1,0)</f>
        <v>45961</v>
      </c>
      <c r="V171" t="str">
        <f>VLOOKUP($A171,'Plan de acci�n consolidado 2025'!$A$3:$V$504,V$1,0)</f>
        <v>6000-DESPACHO DEL SUPERINTENDENTE DELEGADO PARA EL CONTROL Y VERIFICACIÓN DE REGLAMENTOS TÉCNICOS Y METROLOGÍA LEGAL</v>
      </c>
      <c r="W171"/>
      <c r="X171"/>
    </row>
    <row r="172" spans="1:24" x14ac:dyDescent="0.25">
      <c r="A172" s="31" t="s">
        <v>1242</v>
      </c>
      <c r="B172" t="str">
        <f>VLOOKUP($A172,'Plan de acci�n consolidado 2025'!$A$3:$V$504,B$1,0)</f>
        <v>6000-DESPACHO DEL SUPERINTENDENTE DELEGADO PARA EL CONTROL Y VERIFICACIÓN DE REGLAMENTOS TÉCNICOS Y METROLOGÍA LEGAL</v>
      </c>
      <c r="C172">
        <f>VLOOKUP($A172,'Plan de acci�n consolidado 2025'!$A$3:$V$504,C$1,0)</f>
        <v>2</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71">
        <f>VLOOKUP($A172,'Plan de acci�n consolidado 2025'!$A$3:$V$504,T$1,0)</f>
        <v>45707</v>
      </c>
      <c r="U172" s="171">
        <f>VLOOKUP($A172,'Plan de acci�n consolidado 2025'!$A$3:$V$504,U$1,0)</f>
        <v>45721</v>
      </c>
      <c r="V172" t="str">
        <f>VLOOKUP($A172,'Plan de acci�n consolidado 2025'!$A$3:$V$504,V$1,0)</f>
        <v>6000-DESPACHO DEL SUPERINTENDENTE DELEGADO PARA EL CONTROL Y VERIFICACIÓN DE REGLAMENTOS TÉCNICOS Y METROLOGÍA LEGAL</v>
      </c>
      <c r="W172"/>
      <c r="X172"/>
    </row>
    <row r="173" spans="1:24" x14ac:dyDescent="0.25">
      <c r="A173" s="31" t="s">
        <v>1244</v>
      </c>
      <c r="B173" t="str">
        <f>VLOOKUP($A173,'Plan de acci�n consolidado 2025'!$A$3:$V$504,B$1,0)</f>
        <v>6000-DESPACHO DEL SUPERINTENDENTE DELEGADO PARA EL CONTROL Y VERIFICACIÓN DE REGLAMENTOS TÉCNICOS Y METROLOGÍA LEGAL</v>
      </c>
      <c r="C173">
        <f>VLOOKUP($A173,'Plan de acci�n consolidado 2025'!$A$3:$V$504,C$1,0)</f>
        <v>2</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71">
        <f>VLOOKUP($A173,'Plan de acci�n consolidado 2025'!$A$3:$V$504,T$1,0)</f>
        <v>45722</v>
      </c>
      <c r="U173" s="171">
        <f>VLOOKUP($A173,'Plan de acci�n consolidado 2025'!$A$3:$V$504,U$1,0)</f>
        <v>45736</v>
      </c>
      <c r="V173" t="str">
        <f>VLOOKUP($A173,'Plan de acci�n consolidado 2025'!$A$3:$V$504,V$1,0)</f>
        <v>6000-DESPACHO DEL SUPERINTENDENTE DELEGADO PARA EL CONTROL Y VERIFICACIÓN DE REGLAMENTOS TÉCNICOS Y METROLOGÍA LEGAL</v>
      </c>
      <c r="W173"/>
      <c r="X173"/>
    </row>
    <row r="174" spans="1:24" x14ac:dyDescent="0.25">
      <c r="A174" s="31" t="s">
        <v>1246</v>
      </c>
      <c r="B174" t="str">
        <f>VLOOKUP($A174,'Plan de acci�n consolidado 2025'!$A$3:$V$504,B$1,0)</f>
        <v>6000-DESPACHO DEL SUPERINTENDENTE DELEGADO PARA EL CONTROL Y VERIFICACIÓN DE REGLAMENTOS TÉCNICOS Y METROLOGÍA LEGAL</v>
      </c>
      <c r="C174">
        <f>VLOOKUP($A174,'Plan de acci�n consolidado 2025'!$A$3:$V$504,C$1,0)</f>
        <v>2</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71">
        <f>VLOOKUP($A174,'Plan de acci�n consolidado 2025'!$A$3:$V$504,T$1,0)</f>
        <v>45737</v>
      </c>
      <c r="U174" s="171">
        <f>VLOOKUP($A174,'Plan de acci�n consolidado 2025'!$A$3:$V$504,U$1,0)</f>
        <v>45772</v>
      </c>
      <c r="V174" t="str">
        <f>VLOOKUP($A174,'Plan de acci�n consolidado 2025'!$A$3:$V$504,V$1,0)</f>
        <v>6000-DESPACHO DEL SUPERINTENDENTE DELEGADO PARA EL CONTROL Y VERIFICACIÓN DE REGLAMENTOS TÉCNICOS Y METROLOGÍA LEGAL</v>
      </c>
      <c r="W174"/>
      <c r="X174"/>
    </row>
    <row r="175" spans="1:24" x14ac:dyDescent="0.25">
      <c r="A175" s="31" t="s">
        <v>1247</v>
      </c>
      <c r="B175" t="str">
        <f>VLOOKUP($A175,'Plan de acci�n consolidado 2025'!$A$3:$V$504,B$1,0)</f>
        <v>6000-DESPACHO DEL SUPERINTENDENTE DELEGADO PARA EL CONTROL Y VERIFICACIÓN DE REGLAMENTOS TÉCNICOS Y METROLOGÍA LEGAL</v>
      </c>
      <c r="C175">
        <f>VLOOKUP($A175,'Plan de acci�n consolidado 2025'!$A$3:$V$504,C$1,0)</f>
        <v>2</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71">
        <f>VLOOKUP($A175,'Plan de acci�n consolidado 2025'!$A$3:$V$504,T$1,0)</f>
        <v>45803</v>
      </c>
      <c r="U175" s="171">
        <f>VLOOKUP($A175,'Plan de acci�n consolidado 2025'!$A$3:$V$504,U$1,0)</f>
        <v>45856</v>
      </c>
      <c r="V175" t="str">
        <f>VLOOKUP($A175,'Plan de acci�n consolidado 2025'!$A$3:$V$504,V$1,0)</f>
        <v>6000-DESPACHO DEL SUPERINTENDENTE DELEGADO PARA EL CONTROL Y VERIFICACIÓN DE REGLAMENTOS TÉCNICOS Y METROLOGÍA LEGAL</v>
      </c>
      <c r="W175"/>
      <c r="X175"/>
    </row>
    <row r="176" spans="1:24" x14ac:dyDescent="0.25">
      <c r="A176" s="31" t="s">
        <v>1248</v>
      </c>
      <c r="B176" t="str">
        <f>VLOOKUP($A176,'Plan de acci�n consolidado 2025'!$A$3:$V$504,B$1,0)</f>
        <v>6000-DESPACHO DEL SUPERINTENDENTE DELEGADO PARA EL CONTROL Y VERIFICACIÓN DE REGLAMENTOS TÉCNICOS Y METROLOGÍA LEGAL</v>
      </c>
      <c r="C176">
        <f>VLOOKUP($A176,'Plan de acci�n consolidado 2025'!$A$3:$V$504,C$1,0)</f>
        <v>2</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71">
        <f>VLOOKUP($A176,'Plan de acci�n consolidado 2025'!$A$3:$V$504,T$1,0)</f>
        <v>45859</v>
      </c>
      <c r="U176" s="171">
        <f>VLOOKUP($A176,'Plan de acci�n consolidado 2025'!$A$3:$V$504,U$1,0)</f>
        <v>45884</v>
      </c>
      <c r="V176" t="str">
        <f>VLOOKUP($A176,'Plan de acci�n consolidado 2025'!$A$3:$V$504,V$1,0)</f>
        <v>6000-DESPACHO DEL SUPERINTENDENTE DELEGADO PARA EL CONTROL Y VERIFICACIÓN DE REGLAMENTOS TÉCNICOS Y METROLOGÍA LEGAL</v>
      </c>
      <c r="W176"/>
      <c r="X176"/>
    </row>
    <row r="177" spans="1:24" x14ac:dyDescent="0.25">
      <c r="A177" s="31" t="s">
        <v>1249</v>
      </c>
      <c r="B177" t="str">
        <f>VLOOKUP($A177,'Plan de acci�n consolidado 2025'!$A$3:$V$504,B$1,0)</f>
        <v>6000-DESPACHO DEL SUPERINTENDENTE DELEGADO PARA EL CONTROL Y VERIFICACIÓN DE REGLAMENTOS TÉCNICOS Y METROLOGÍA LEGAL</v>
      </c>
      <c r="C177">
        <f>VLOOKUP($A177,'Plan de acci�n consolidado 2025'!$A$3:$V$504,C$1,0)</f>
        <v>2</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71">
        <f>VLOOKUP($A177,'Plan de acci�n consolidado 2025'!$A$3:$V$504,T$1,0)</f>
        <v>45901</v>
      </c>
      <c r="U177" s="171">
        <f>VLOOKUP($A177,'Plan de acci�n consolidado 2025'!$A$3:$V$504,U$1,0)</f>
        <v>45933</v>
      </c>
      <c r="V177" t="str">
        <f>VLOOKUP($A177,'Plan de acci�n consolidado 2025'!$A$3:$V$504,V$1,0)</f>
        <v>6000-DESPACHO DEL SUPERINTENDENTE DELEGADO PARA EL CONTROL Y VERIFICACIÓN DE REGLAMENTOS TÉCNICOS Y METROLOGÍA LEGAL</v>
      </c>
      <c r="W177"/>
      <c r="X177"/>
    </row>
    <row r="178" spans="1:24" x14ac:dyDescent="0.25">
      <c r="A178" s="31" t="s">
        <v>1250</v>
      </c>
      <c r="B178" t="str">
        <f>VLOOKUP($A178,'Plan de acci�n consolidado 2025'!$A$3:$V$504,B$1,0)</f>
        <v>6000-DESPACHO DEL SUPERINTENDENTE DELEGADO PARA EL CONTROL Y VERIFICACIÓN DE REGLAMENTOS TÉCNICOS Y METROLOGÍA LEGAL</v>
      </c>
      <c r="C178">
        <f>VLOOKUP($A178,'Plan de acci�n consolidado 2025'!$A$3:$V$504,C$1,0)</f>
        <v>2</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71">
        <f>VLOOKUP($A178,'Plan de acci�n consolidado 2025'!$A$3:$V$504,T$1,0)</f>
        <v>45936</v>
      </c>
      <c r="U178" s="171">
        <f>VLOOKUP($A178,'Plan de acci�n consolidado 2025'!$A$3:$V$504,U$1,0)</f>
        <v>45961</v>
      </c>
      <c r="V178" t="str">
        <f>VLOOKUP($A178,'Plan de acci�n consolidado 2025'!$A$3:$V$504,V$1,0)</f>
        <v>6000-DESPACHO DEL SUPERINTENDENTE DELEGADO PARA EL CONTROL Y VERIFICACIÓN DE REGLAMENTOS TÉCNICOS Y METROLOGÍA LEGAL</v>
      </c>
      <c r="W178"/>
      <c r="X178"/>
    </row>
    <row r="179" spans="1:24" x14ac:dyDescent="0.25">
      <c r="A179" s="31" t="s">
        <v>1251</v>
      </c>
      <c r="B179" t="str">
        <f>VLOOKUP($A179,'Plan de acci�n consolidado 2025'!$A$3:$V$504,B$1,0)</f>
        <v>6000-DESPACHO DEL SUPERINTENDENTE DELEGADO PARA EL CONTROL Y VERIFICACIÓN DE REGLAMENTOS TÉCNICOS Y METROLOGÍA LEGAL</v>
      </c>
      <c r="C179">
        <f>VLOOKUP($A179,'Plan de acci�n consolidado 2025'!$A$3:$V$504,C$1,0)</f>
        <v>2</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N/A</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2025'!$A$3:$V$504,O$1,0)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2025'!$A$3:$V$504,P$1,0)</f>
        <v>14</v>
      </c>
      <c r="Q179">
        <f>VLOOKUP($A179,'Plan de acci�n consolidado 2025'!$A$3:$V$504,Q$1,0)</f>
        <v>1</v>
      </c>
      <c r="R179" t="str">
        <f>VLOOKUP($A179,'Plan de acci�n consolidado 2025'!$A$3:$V$504,R$1,0)</f>
        <v>Númerica</v>
      </c>
      <c r="S179" t="str">
        <f>VLOOKUP($A179,'Plan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71">
        <f>VLOOKUP($A179,'Plan de acci�n consolidado 2025'!$A$3:$V$504,T$1,0)</f>
        <v>45839</v>
      </c>
      <c r="U179" s="171">
        <f>VLOOKUP($A179,'Plan de acci�n consolidado 2025'!$A$3:$V$504,U$1,0)</f>
        <v>46003</v>
      </c>
      <c r="V179" t="str">
        <f>VLOOKUP($A179,'Plan de acci�n consolidado 2025'!$A$3:$V$504,V$1,0)</f>
        <v>6000-DESPACHO DEL SUPERINTENDENTE DELEGADO PARA EL CONTROL Y VERIFICACIÓN DE REGLAMENTOS TÉCNICOS Y METROLOGÍA LEGAL</v>
      </c>
      <c r="W179"/>
      <c r="X179"/>
    </row>
    <row r="180" spans="1:24" x14ac:dyDescent="0.25">
      <c r="A180" s="31" t="s">
        <v>1252</v>
      </c>
      <c r="B180" t="str">
        <f>VLOOKUP($A180,'Plan de acci�n consolidado 2025'!$A$3:$V$504,B$1,0)</f>
        <v>6000-DESPACHO DEL SUPERINTENDENTE DELEGADO PARA EL CONTROL Y VERIFICACIÓN DE REGLAMENTOS TÉCNICOS Y METROLOGÍA LEGAL</v>
      </c>
      <c r="C180">
        <f>VLOOKUP($A180,'Plan de acci�n consolidado 2025'!$A$3:$V$504,C$1,0)</f>
        <v>2</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71">
        <f>VLOOKUP($A180,'Plan de acci�n consolidado 2025'!$A$3:$V$504,T$1,0)</f>
        <v>45839</v>
      </c>
      <c r="U180" s="171">
        <f>VLOOKUP($A180,'Plan de acci�n consolidado 2025'!$A$3:$V$504,U$1,0)</f>
        <v>45960</v>
      </c>
      <c r="V180" t="str">
        <f>VLOOKUP($A180,'Plan de acci�n consolidado 2025'!$A$3:$V$504,V$1,0)</f>
        <v>6000-DESPACHO DEL SUPERINTENDENTE DELEGADO PARA EL CONTROL Y VERIFICACIÓN DE REGLAMENTOS TÉCNICOS Y METROLOGÍA LEGAL</v>
      </c>
      <c r="W180"/>
      <c r="X180"/>
    </row>
    <row r="181" spans="1:24" x14ac:dyDescent="0.25">
      <c r="A181" s="31" t="s">
        <v>1254</v>
      </c>
      <c r="B181" t="str">
        <f>VLOOKUP($A181,'Plan de acci�n consolidado 2025'!$A$3:$V$504,B$1,0)</f>
        <v>6000-DESPACHO DEL SUPERINTENDENTE DELEGADO PARA EL CONTROL Y VERIFICACIÓN DE REGLAMENTOS TÉCNICOS Y METROLOGÍA LEGAL</v>
      </c>
      <c r="C181">
        <f>VLOOKUP($A181,'Plan de acci�n consolidado 2025'!$A$3:$V$504,C$1,0)</f>
        <v>2</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71">
        <f>VLOOKUP($A181,'Plan de acci�n consolidado 2025'!$A$3:$V$504,T$1,0)</f>
        <v>45965</v>
      </c>
      <c r="U181" s="171">
        <f>VLOOKUP($A181,'Plan de acci�n consolidado 2025'!$A$3:$V$504,U$1,0)</f>
        <v>45982</v>
      </c>
      <c r="V181" t="str">
        <f>VLOOKUP($A181,'Plan de acci�n consolidado 2025'!$A$3:$V$504,V$1,0)</f>
        <v>6000-DESPACHO DEL SUPERINTENDENTE DELEGADO PARA EL CONTROL Y VERIFICACIÓN DE REGLAMENTOS TÉCNICOS Y METROLOGÍA LEGAL</v>
      </c>
      <c r="W181"/>
      <c r="X181"/>
    </row>
    <row r="182" spans="1:24" x14ac:dyDescent="0.25">
      <c r="A182" s="31" t="s">
        <v>1256</v>
      </c>
      <c r="B182" t="str">
        <f>VLOOKUP($A182,'Plan de acci�n consolidado 2025'!$A$3:$V$504,B$1,0)</f>
        <v>6000-DESPACHO DEL SUPERINTENDENTE DELEGADO PARA EL CONTROL Y VERIFICACIÓN DE REGLAMENTOS TÉCNICOS Y METROLOGÍA LEGAL</v>
      </c>
      <c r="C182">
        <f>VLOOKUP($A182,'Plan de acci�n consolidado 2025'!$A$3:$V$504,C$1,0)</f>
        <v>2</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71">
        <f>VLOOKUP($A182,'Plan de acci�n consolidado 2025'!$A$3:$V$504,T$1,0)</f>
        <v>45985</v>
      </c>
      <c r="U182" s="171">
        <f>VLOOKUP($A182,'Plan de acci�n consolidado 2025'!$A$3:$V$504,U$1,0)</f>
        <v>46003</v>
      </c>
      <c r="V182" t="str">
        <f>VLOOKUP($A182,'Plan de acci�n consolidado 2025'!$A$3:$V$504,V$1,0)</f>
        <v>6000-DESPACHO DEL SUPERINTENDENTE DELEGADO PARA EL CONTROL Y VERIFICACIÓN DE REGLAMENTOS TÉCNICOS Y METROLOGÍA LEGAL</v>
      </c>
      <c r="W182"/>
      <c r="X182"/>
    </row>
    <row r="183" spans="1:24" x14ac:dyDescent="0.25">
      <c r="A183" s="31" t="s">
        <v>1258</v>
      </c>
      <c r="B183" t="str">
        <f>VLOOKUP($A183,'Plan de acci�n consolidado 2025'!$A$3:$V$504,B$1,0)</f>
        <v>6000-DESPACHO DEL SUPERINTENDENTE DELEGADO PARA EL CONTROL Y VERIFICACIÓN DE REGLAMENTOS TÉCNICOS Y METROLOGÍA LEGAL</v>
      </c>
      <c r="C183">
        <f>VLOOKUP($A183,'Plan de acci�n consolidado 2025'!$A$3:$V$504,C$1,0)</f>
        <v>2</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2025'!$A$3:$V$504,O$1,0)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2025'!$A$3:$V$504,P$1,0)</f>
        <v>16</v>
      </c>
      <c r="Q183">
        <f>VLOOKUP($A183,'Plan de acci�n consolidado 2025'!$A$3:$V$504,Q$1,0)</f>
        <v>1</v>
      </c>
      <c r="R183" t="str">
        <f>VLOOKUP($A183,'Plan de acci�n consolidado 2025'!$A$3:$V$504,R$1,0)</f>
        <v>Númerica</v>
      </c>
      <c r="S183" t="str">
        <f>VLOOKUP($A183,'Plan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71">
        <f>VLOOKUP($A183,'Plan de acci�n consolidado 2025'!$A$3:$V$504,T$1,0)</f>
        <v>45726</v>
      </c>
      <c r="U183" s="171">
        <f>VLOOKUP($A183,'Plan de acci�n consolidado 2025'!$A$3:$V$504,U$1,0)</f>
        <v>45968</v>
      </c>
      <c r="V183" t="str">
        <f>VLOOKUP($A183,'Plan de acci�n consolidado 2025'!$A$3:$V$504,V$1,0)</f>
        <v>6000-DESPACHO DEL SUPERINTENDENTE DELEGADO PARA EL CONTROL Y VERIFICACIÓN DE REGLAMENTOS TÉCNICOS Y METROLOGÍA LEGAL</v>
      </c>
      <c r="W183"/>
      <c r="X183"/>
    </row>
    <row r="184" spans="1:24" x14ac:dyDescent="0.25">
      <c r="A184" s="31" t="s">
        <v>1259</v>
      </c>
      <c r="B184" t="str">
        <f>VLOOKUP($A184,'Plan de acci�n consolidado 2025'!$A$3:$V$504,B$1,0)</f>
        <v>6000-DESPACHO DEL SUPERINTENDENTE DELEGADO PARA EL CONTROL Y VERIFICACIÓN DE REGLAMENTOS TÉCNICOS Y METROLOGÍA LEGAL</v>
      </c>
      <c r="C184">
        <f>VLOOKUP($A184,'Plan de acci�n consolidado 2025'!$A$3:$V$504,C$1,0)</f>
        <v>2</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71">
        <f>VLOOKUP($A184,'Plan de acci�n consolidado 2025'!$A$3:$V$504,T$1,0)</f>
        <v>45726</v>
      </c>
      <c r="U184" s="171">
        <f>VLOOKUP($A184,'Plan de acci�n consolidado 2025'!$A$3:$V$504,U$1,0)</f>
        <v>45912</v>
      </c>
      <c r="V184" t="str">
        <f>VLOOKUP($A184,'Plan de acci�n consolidado 2025'!$A$3:$V$504,V$1,0)</f>
        <v>6000-DESPACHO DEL SUPERINTENDENTE DELEGADO PARA EL CONTROL Y VERIFICACIÓN DE REGLAMENTOS TÉCNICOS Y METROLOGÍA LEGAL</v>
      </c>
      <c r="W184"/>
      <c r="X184"/>
    </row>
    <row r="185" spans="1:24" x14ac:dyDescent="0.25">
      <c r="A185" s="31" t="s">
        <v>1261</v>
      </c>
      <c r="B185" t="str">
        <f>VLOOKUP($A185,'Plan de acci�n consolidado 2025'!$A$3:$V$504,B$1,0)</f>
        <v>6000-DESPACHO DEL SUPERINTENDENTE DELEGADO PARA EL CONTROL Y VERIFICACIÓN DE REGLAMENTOS TÉCNICOS Y METROLOGÍA LEGAL</v>
      </c>
      <c r="C185">
        <f>VLOOKUP($A185,'Plan de acci�n consolidado 2025'!$A$3:$V$504,C$1,0)</f>
        <v>2</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71">
        <f>VLOOKUP($A185,'Plan de acci�n consolidado 2025'!$A$3:$V$504,T$1,0)</f>
        <v>45901</v>
      </c>
      <c r="U185" s="171">
        <f>VLOOKUP($A185,'Plan de acci�n consolidado 2025'!$A$3:$V$504,U$1,0)</f>
        <v>45926</v>
      </c>
      <c r="V185" t="str">
        <f>VLOOKUP($A185,'Plan de acci�n consolidado 2025'!$A$3:$V$504,V$1,0)</f>
        <v>6000-DESPACHO DEL SUPERINTENDENTE DELEGADO PARA EL CONTROL Y VERIFICACIÓN DE REGLAMENTOS TÉCNICOS Y METROLOGÍA LEGAL</v>
      </c>
      <c r="W185"/>
      <c r="X185"/>
    </row>
    <row r="186" spans="1:24" x14ac:dyDescent="0.25">
      <c r="A186" s="31" t="s">
        <v>1263</v>
      </c>
      <c r="B186" t="str">
        <f>VLOOKUP($A186,'Plan de acci�n consolidado 2025'!$A$3:$V$504,B$1,0)</f>
        <v>6000-DESPACHO DEL SUPERINTENDENTE DELEGADO PARA EL CONTROL Y VERIFICACIÓN DE REGLAMENTOS TÉCNICOS Y METROLOGÍA LEGAL</v>
      </c>
      <c r="C186">
        <f>VLOOKUP($A186,'Plan de acci�n consolidado 2025'!$A$3:$V$504,C$1,0)</f>
        <v>2</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71">
        <f>VLOOKUP($A186,'Plan de acci�n consolidado 2025'!$A$3:$V$504,T$1,0)</f>
        <v>45929</v>
      </c>
      <c r="U186" s="171">
        <f>VLOOKUP($A186,'Plan de acci�n consolidado 2025'!$A$3:$V$504,U$1,0)</f>
        <v>45933</v>
      </c>
      <c r="V186" t="str">
        <f>VLOOKUP($A186,'Plan de acci�n consolidado 2025'!$A$3:$V$504,V$1,0)</f>
        <v>6000-DESPACHO DEL SUPERINTENDENTE DELEGADO PARA EL CONTROL Y VERIFICACIÓN DE REGLAMENTOS TÉCNICOS Y METROLOGÍA LEGAL</v>
      </c>
      <c r="W186"/>
      <c r="X186"/>
    </row>
    <row r="187" spans="1:24" x14ac:dyDescent="0.25">
      <c r="A187" s="31" t="s">
        <v>1265</v>
      </c>
      <c r="B187" t="str">
        <f>VLOOKUP($A187,'Plan de acci�n consolidado 2025'!$A$3:$V$504,B$1,0)</f>
        <v>6000-DESPACHO DEL SUPERINTENDENTE DELEGADO PARA EL CONTROL Y VERIFICACIÓN DE REGLAMENTOS TÉCNICOS Y METROLOGÍA LEGAL</v>
      </c>
      <c r="C187">
        <f>VLOOKUP($A187,'Plan de acci�n consolidado 2025'!$A$3:$V$504,C$1,0)</f>
        <v>2</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71">
        <f>VLOOKUP($A187,'Plan de acci�n consolidado 2025'!$A$3:$V$504,T$1,0)</f>
        <v>45950</v>
      </c>
      <c r="U187" s="171">
        <f>VLOOKUP($A187,'Plan de acci�n consolidado 2025'!$A$3:$V$504,U$1,0)</f>
        <v>45968</v>
      </c>
      <c r="V187" t="str">
        <f>VLOOKUP($A187,'Plan de acci�n consolidado 2025'!$A$3:$V$504,V$1,0)</f>
        <v>6000-DESPACHO DEL SUPERINTENDENTE DELEGADO PARA EL CONTROL Y VERIFICACIÓN DE REGLAMENTOS TÉCNICOS Y METROLOGÍA LEGAL</v>
      </c>
      <c r="W187"/>
      <c r="X187"/>
    </row>
    <row r="188" spans="1:24" x14ac:dyDescent="0.25">
      <c r="A188" s="31" t="s">
        <v>783</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71">
        <f>VLOOKUP($A188,'Plan de acci�n consolidado 2025'!$A$3:$V$504,T$1,0)</f>
        <v>45684</v>
      </c>
      <c r="U188" s="171">
        <f>VLOOKUP($A188,'Plan de acci�n consolidado 2025'!$A$3:$V$504,U$1,0)</f>
        <v>46001</v>
      </c>
      <c r="V188" t="str">
        <f>VLOOKUP($A188,'Plan de acci�n consolidado 2025'!$A$3:$V$504,V$1,0)</f>
        <v>73-GRUPO DE TRABAJO DE COMUNICACION;
13-GRUPO DE TRABAJO DE CONCEPTOS Y APOYO LEGAL</v>
      </c>
      <c r="W188"/>
      <c r="X188"/>
    </row>
    <row r="189" spans="1:24" x14ac:dyDescent="0.25">
      <c r="A189" s="31" t="s">
        <v>786</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71">
        <f>VLOOKUP($A189,'Plan de acci�n consolidado 2025'!$A$3:$V$504,T$1,0)</f>
        <v>45684</v>
      </c>
      <c r="U189" s="171">
        <f>VLOOKUP($A189,'Plan de acci�n consolidado 2025'!$A$3:$V$504,U$1,0)</f>
        <v>45716</v>
      </c>
      <c r="V189" t="str">
        <f>VLOOKUP($A189,'Plan de acci�n consolidado 2025'!$A$3:$V$504,V$1,0)</f>
        <v>13-GRUPO DE TRABAJO DE CONCEPTOS Y APOYO LEGAL</v>
      </c>
      <c r="W189"/>
      <c r="X189"/>
    </row>
    <row r="190" spans="1:24" x14ac:dyDescent="0.25">
      <c r="A190" s="31" t="s">
        <v>788</v>
      </c>
      <c r="B190" t="str">
        <f>VLOOKUP($A190,'Plan de acci�n consolidado 2025'!$A$3:$V$504,B$1,0)</f>
        <v>13-GRUPO DE TRABAJO DE CONCEPTOS Y APOYO LEGAL</v>
      </c>
      <c r="C190">
        <f>VLOOKUP($A190,'Plan de acci�n consolidado 2025'!$A$3:$V$504,C$1,0)</f>
        <v>0</v>
      </c>
      <c r="D190" t="str">
        <f>VLOOKUP($A190,'Plan de acci�n consolidado 2025'!$A$3:$V$504,D$1,0)</f>
        <v>Actividad sin participación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71">
        <f>VLOOKUP($A190,'Plan de acci�n consolidado 2025'!$A$3:$V$504,T$1,0)</f>
        <v>45719</v>
      </c>
      <c r="U190" s="171">
        <f>VLOOKUP($A190,'Plan de acci�n consolidado 2025'!$A$3:$V$504,U$1,0)</f>
        <v>45777</v>
      </c>
      <c r="V190" t="str">
        <f>VLOOKUP($A190,'Plan de acci�n consolidado 2025'!$A$3:$V$504,V$1,0)</f>
        <v>73-GRUPO DE TRABAJO DE COMUNICACION</v>
      </c>
      <c r="W190"/>
      <c r="X190"/>
    </row>
    <row r="191" spans="1:24" x14ac:dyDescent="0.25">
      <c r="A191" s="31" t="s">
        <v>790</v>
      </c>
      <c r="B191" t="str">
        <f>VLOOKUP($A191,'Plan de acci�n consolidado 2025'!$A$3:$V$504,B$1,0)</f>
        <v>13-GRUPO DE TRABAJO DE CONCEPTOS Y APOYO LEGAL</v>
      </c>
      <c r="C191">
        <f>VLOOKUP($A191,'Plan de acci�n consolidado 2025'!$A$3:$V$504,C$1,0)</f>
        <v>0</v>
      </c>
      <c r="D191" t="str">
        <f>VLOOKUP($A191,'Plan de acci�n consolidado 2025'!$A$3:$V$504,D$1,0)</f>
        <v>Actividad sin participación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71">
        <f>VLOOKUP($A191,'Plan de acci�n consolidado 2025'!$A$3:$V$504,T$1,0)</f>
        <v>45748</v>
      </c>
      <c r="U191" s="171">
        <f>VLOOKUP($A191,'Plan de acci�n consolidado 2025'!$A$3:$V$504,U$1,0)</f>
        <v>46001</v>
      </c>
      <c r="V191" t="str">
        <f>VLOOKUP($A191,'Plan de acci�n consolidado 2025'!$A$3:$V$504,V$1,0)</f>
        <v>73-GRUPO DE TRABAJO DE COMUNICACION</v>
      </c>
      <c r="W191"/>
      <c r="X191"/>
    </row>
    <row r="192" spans="1:24" x14ac:dyDescent="0.25">
      <c r="A192" s="31" t="s">
        <v>793</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71">
        <f>VLOOKUP($A192,'Plan de acci�n consolidado 2025'!$A$3:$V$504,T$1,0)</f>
        <v>45687</v>
      </c>
      <c r="U192" s="171">
        <f>VLOOKUP($A192,'Plan de acci�n consolidado 2025'!$A$3:$V$504,U$1,0)</f>
        <v>45849</v>
      </c>
      <c r="V192" t="str">
        <f>VLOOKUP($A192,'Plan de acci�n consolidado 2025'!$A$3:$V$504,V$1,0)</f>
        <v>12-GRUPO DE TRABAJO DE REGULACIÓN</v>
      </c>
      <c r="W192"/>
      <c r="X192"/>
    </row>
    <row r="193" spans="1:24" x14ac:dyDescent="0.25">
      <c r="A193" s="31" t="s">
        <v>795</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71">
        <f>VLOOKUP($A193,'Plan de acci�n consolidado 2025'!$A$3:$V$504,T$1,0)</f>
        <v>45687</v>
      </c>
      <c r="U193" s="171">
        <f>VLOOKUP($A193,'Plan de acci�n consolidado 2025'!$A$3:$V$504,U$1,0)</f>
        <v>45716</v>
      </c>
      <c r="V193" t="str">
        <f>VLOOKUP($A193,'Plan de acci�n consolidado 2025'!$A$3:$V$504,V$1,0)</f>
        <v>12-GRUPO DE TRABAJO DE REGULACIÓN</v>
      </c>
      <c r="W193"/>
      <c r="X193"/>
    </row>
    <row r="194" spans="1:24" x14ac:dyDescent="0.25">
      <c r="A194" s="31" t="s">
        <v>797</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71">
        <f>VLOOKUP($A194,'Plan de acci�n consolidado 2025'!$A$3:$V$504,T$1,0)</f>
        <v>45713</v>
      </c>
      <c r="U194" s="171">
        <f>VLOOKUP($A194,'Plan de acci�n consolidado 2025'!$A$3:$V$504,U$1,0)</f>
        <v>45741</v>
      </c>
      <c r="V194" t="str">
        <f>VLOOKUP($A194,'Plan de acci�n consolidado 2025'!$A$3:$V$504,V$1,0)</f>
        <v>12-GRUPO DE TRABAJO DE REGULACIÓN</v>
      </c>
      <c r="W194"/>
      <c r="X194"/>
    </row>
    <row r="195" spans="1:24" x14ac:dyDescent="0.25">
      <c r="A195" s="31" t="s">
        <v>799</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71">
        <f>VLOOKUP($A195,'Plan de acci�n consolidado 2025'!$A$3:$V$504,T$1,0)</f>
        <v>45713</v>
      </c>
      <c r="U195" s="171">
        <f>VLOOKUP($A195,'Plan de acci�n consolidado 2025'!$A$3:$V$504,U$1,0)</f>
        <v>45741</v>
      </c>
      <c r="V195" t="str">
        <f>VLOOKUP($A195,'Plan de acci�n consolidado 2025'!$A$3:$V$504,V$1,0)</f>
        <v>12-GRUPO DE TRABAJO DE REGULACIÓN</v>
      </c>
      <c r="W195"/>
      <c r="X195"/>
    </row>
    <row r="196" spans="1:24" x14ac:dyDescent="0.25">
      <c r="A196" s="31" t="s">
        <v>801</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71">
        <f>VLOOKUP($A196,'Plan de acci�n consolidado 2025'!$A$3:$V$504,T$1,0)</f>
        <v>45742</v>
      </c>
      <c r="U196" s="171">
        <f>VLOOKUP($A196,'Plan de acci�n consolidado 2025'!$A$3:$V$504,U$1,0)</f>
        <v>45772</v>
      </c>
      <c r="V196" t="str">
        <f>VLOOKUP($A196,'Plan de acci�n consolidado 2025'!$A$3:$V$504,V$1,0)</f>
        <v>12-GRUPO DE TRABAJO DE REGULACIÓN</v>
      </c>
      <c r="W196"/>
      <c r="X196"/>
    </row>
    <row r="197" spans="1:24" x14ac:dyDescent="0.25">
      <c r="A197" s="31" t="s">
        <v>803</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71">
        <f>VLOOKUP($A197,'Plan de acci�n consolidado 2025'!$A$3:$V$504,T$1,0)</f>
        <v>45775</v>
      </c>
      <c r="U197" s="171">
        <f>VLOOKUP($A197,'Plan de acci�n consolidado 2025'!$A$3:$V$504,U$1,0)</f>
        <v>45807</v>
      </c>
      <c r="V197" t="str">
        <f>VLOOKUP($A197,'Plan de acci�n consolidado 2025'!$A$3:$V$504,V$1,0)</f>
        <v>12-GRUPO DE TRABAJO DE REGULACIÓN</v>
      </c>
      <c r="W197"/>
      <c r="X197"/>
    </row>
    <row r="198" spans="1:24" x14ac:dyDescent="0.25">
      <c r="A198" s="31" t="s">
        <v>805</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71">
        <f>VLOOKUP($A198,'Plan de acci�n consolidado 2025'!$A$3:$V$504,T$1,0)</f>
        <v>45811</v>
      </c>
      <c r="U198" s="171">
        <f>VLOOKUP($A198,'Plan de acci�n consolidado 2025'!$A$3:$V$504,U$1,0)</f>
        <v>45828</v>
      </c>
      <c r="V198" t="str">
        <f>VLOOKUP($A198,'Plan de acci�n consolidado 2025'!$A$3:$V$504,V$1,0)</f>
        <v>12-GRUPO DE TRABAJO DE REGULACIÓN</v>
      </c>
      <c r="W198"/>
      <c r="X198"/>
    </row>
    <row r="199" spans="1:24" x14ac:dyDescent="0.25">
      <c r="A199" s="31" t="s">
        <v>806</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71">
        <f>VLOOKUP($A199,'Plan de acci�n consolidado 2025'!$A$3:$V$504,T$1,0)</f>
        <v>45832</v>
      </c>
      <c r="U199" s="171">
        <f>VLOOKUP($A199,'Plan de acci�n consolidado 2025'!$A$3:$V$504,U$1,0)</f>
        <v>45849</v>
      </c>
      <c r="V199" t="str">
        <f>VLOOKUP($A199,'Plan de acci�n consolidado 2025'!$A$3:$V$504,V$1,0)</f>
        <v>12-GRUPO DE TRABAJO DE REGULACIÓN</v>
      </c>
      <c r="W199"/>
      <c r="X199"/>
    </row>
    <row r="200" spans="1:24" x14ac:dyDescent="0.25">
      <c r="A200" s="31" t="s">
        <v>809</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71">
        <f>VLOOKUP($A200,'Plan de acci�n consolidado 2025'!$A$3:$V$504,T$1,0)</f>
        <v>45672</v>
      </c>
      <c r="U200" s="171">
        <f>VLOOKUP($A200,'Plan de acci�n consolidado 2025'!$A$3:$V$504,U$1,0)</f>
        <v>46006</v>
      </c>
      <c r="V200" t="str">
        <f>VLOOKUP($A200,'Plan de acci�n consolidado 2025'!$A$3:$V$504,V$1,0)</f>
        <v>37-GRUPO DE TRABAJO DE ESTUDIOS ECONÓMICOS</v>
      </c>
      <c r="W200"/>
      <c r="X200"/>
    </row>
    <row r="201" spans="1:24" x14ac:dyDescent="0.25">
      <c r="A201" s="31" t="s">
        <v>811</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71">
        <f>VLOOKUP($A201,'Plan de acci�n consolidado 2025'!$A$3:$V$504,T$1,0)</f>
        <v>45672</v>
      </c>
      <c r="U201" s="171">
        <f>VLOOKUP($A201,'Plan de acci�n consolidado 2025'!$A$3:$V$504,U$1,0)</f>
        <v>45762</v>
      </c>
      <c r="V201" t="str">
        <f>VLOOKUP($A201,'Plan de acci�n consolidado 2025'!$A$3:$V$504,V$1,0)</f>
        <v>37-GRUPO DE TRABAJO DE ESTUDIOS ECONÓMICOS</v>
      </c>
      <c r="W201"/>
      <c r="X201"/>
    </row>
    <row r="202" spans="1:24" x14ac:dyDescent="0.25">
      <c r="A202" s="31" t="s">
        <v>813</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71">
        <f>VLOOKUP($A202,'Plan de acci�n consolidado 2025'!$A$3:$V$504,T$1,0)</f>
        <v>45689</v>
      </c>
      <c r="U202" s="171">
        <f>VLOOKUP($A202,'Plan de acci�n consolidado 2025'!$A$3:$V$504,U$1,0)</f>
        <v>45915</v>
      </c>
      <c r="V202" t="str">
        <f>VLOOKUP($A202,'Plan de acci�n consolidado 2025'!$A$3:$V$504,V$1,0)</f>
        <v>37-GRUPO DE TRABAJO DE ESTUDIOS ECONÓMICOS</v>
      </c>
      <c r="W202"/>
      <c r="X202"/>
    </row>
    <row r="203" spans="1:24" x14ac:dyDescent="0.25">
      <c r="A203" s="31" t="s">
        <v>815</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71">
        <f>VLOOKUP($A203,'Plan de acci�n consolidado 2025'!$A$3:$V$504,T$1,0)</f>
        <v>45689</v>
      </c>
      <c r="U203" s="171">
        <f>VLOOKUP($A203,'Plan de acci�n consolidado 2025'!$A$3:$V$504,U$1,0)</f>
        <v>45915</v>
      </c>
      <c r="V203" t="str">
        <f>VLOOKUP($A203,'Plan de acci�n consolidado 2025'!$A$3:$V$504,V$1,0)</f>
        <v>37-GRUPO DE TRABAJO DE ESTUDIOS ECONÓMICOS</v>
      </c>
      <c r="W203"/>
      <c r="X203"/>
    </row>
    <row r="204" spans="1:24" x14ac:dyDescent="0.25">
      <c r="A204" s="31" t="s">
        <v>817</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71">
        <f>VLOOKUP($A204,'Plan de acci�n consolidado 2025'!$A$3:$V$504,T$1,0)</f>
        <v>45717</v>
      </c>
      <c r="U204" s="171">
        <f>VLOOKUP($A204,'Plan de acci�n consolidado 2025'!$A$3:$V$504,U$1,0)</f>
        <v>45976</v>
      </c>
      <c r="V204" t="str">
        <f>VLOOKUP($A204,'Plan de acci�n consolidado 2025'!$A$3:$V$504,V$1,0)</f>
        <v>37-GRUPO DE TRABAJO DE ESTUDIOS ECONÓMICOS</v>
      </c>
      <c r="W204"/>
      <c r="X204"/>
    </row>
    <row r="205" spans="1:24" x14ac:dyDescent="0.25">
      <c r="A205" s="31" t="s">
        <v>819</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71">
        <f>VLOOKUP($A205,'Plan de acci�n consolidado 2025'!$A$3:$V$504,T$1,0)</f>
        <v>45748</v>
      </c>
      <c r="U205" s="171">
        <f>VLOOKUP($A205,'Plan de acci�n consolidado 2025'!$A$3:$V$504,U$1,0)</f>
        <v>46006</v>
      </c>
      <c r="V205" t="str">
        <f>VLOOKUP($A205,'Plan de acci�n consolidado 2025'!$A$3:$V$504,V$1,0)</f>
        <v>37-GRUPO DE TRABAJO DE ESTUDIOS ECONÓMICOS</v>
      </c>
      <c r="W205"/>
      <c r="X205"/>
    </row>
    <row r="206" spans="1:24" x14ac:dyDescent="0.25">
      <c r="A206" s="31" t="s">
        <v>821</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71">
        <f>VLOOKUP($A206,'Plan de acci�n consolidado 2025'!$A$3:$V$504,T$1,0)</f>
        <v>45672</v>
      </c>
      <c r="U206" s="171">
        <f>VLOOKUP($A206,'Plan de acci�n consolidado 2025'!$A$3:$V$504,U$1,0)</f>
        <v>46006</v>
      </c>
      <c r="V206" t="str">
        <f>VLOOKUP($A206,'Plan de acci�n consolidado 2025'!$A$3:$V$504,V$1,0)</f>
        <v>37-GRUPO DE TRABAJO DE ESTUDIOS ECONÓMICOS</v>
      </c>
      <c r="W206"/>
      <c r="X206"/>
    </row>
    <row r="207" spans="1:24" x14ac:dyDescent="0.25">
      <c r="A207" s="31" t="s">
        <v>823</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71">
        <f>VLOOKUP($A207,'Plan de acci�n consolidado 2025'!$A$3:$V$504,T$1,0)</f>
        <v>45672</v>
      </c>
      <c r="U207" s="171">
        <f>VLOOKUP($A207,'Plan de acci�n consolidado 2025'!$A$3:$V$504,U$1,0)</f>
        <v>46006</v>
      </c>
      <c r="V207" t="str">
        <f>VLOOKUP($A207,'Plan de acci�n consolidado 2025'!$A$3:$V$504,V$1,0)</f>
        <v>37-GRUPO DE TRABAJO DE ESTUDIOS ECONÓMICOS</v>
      </c>
      <c r="W207"/>
      <c r="X207"/>
    </row>
    <row r="208" spans="1:24" x14ac:dyDescent="0.25">
      <c r="A208" s="31" t="s">
        <v>825</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71">
        <f>VLOOKUP($A208,'Plan de acci�n consolidado 2025'!$A$3:$V$504,T$1,0)</f>
        <v>45672</v>
      </c>
      <c r="U208" s="171">
        <f>VLOOKUP($A208,'Plan de acci�n consolidado 2025'!$A$3:$V$504,U$1,0)</f>
        <v>46006</v>
      </c>
      <c r="V208" t="str">
        <f>VLOOKUP($A208,'Plan de acci�n consolidado 2025'!$A$3:$V$504,V$1,0)</f>
        <v>37-GRUPO DE TRABAJO DE ESTUDIOS ECONÓMICOS</v>
      </c>
      <c r="W208"/>
      <c r="X208"/>
    </row>
    <row r="209" spans="1:24" x14ac:dyDescent="0.25">
      <c r="A209" s="31" t="s">
        <v>827</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71">
        <f>VLOOKUP($A209,'Plan de acci�n consolidado 2025'!$A$3:$V$504,T$1,0)</f>
        <v>45705</v>
      </c>
      <c r="U209" s="171">
        <f>VLOOKUP($A209,'Plan de acci�n consolidado 2025'!$A$3:$V$504,U$1,0)</f>
        <v>46006</v>
      </c>
      <c r="V209" t="str">
        <f>VLOOKUP($A209,'Plan de acci�n consolidado 2025'!$A$3:$V$504,V$1,0)</f>
        <v>37-GRUPO DE TRABAJO DE ESTUDIOS ECONÓMICOS</v>
      </c>
      <c r="W209"/>
      <c r="X209"/>
    </row>
    <row r="210" spans="1:24" x14ac:dyDescent="0.25">
      <c r="A210" s="31" t="s">
        <v>829</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71">
        <f>VLOOKUP($A210,'Plan de acci�n consolidado 2025'!$A$3:$V$504,T$1,0)</f>
        <v>45705</v>
      </c>
      <c r="U210" s="171">
        <f>VLOOKUP($A210,'Plan de acci�n consolidado 2025'!$A$3:$V$504,U$1,0)</f>
        <v>46006</v>
      </c>
      <c r="V210" t="str">
        <f>VLOOKUP($A210,'Plan de acci�n consolidado 2025'!$A$3:$V$504,V$1,0)</f>
        <v>37-GRUPO DE TRABAJO DE ESTUDIOS ECONÓMICOS</v>
      </c>
      <c r="W210"/>
      <c r="X210"/>
    </row>
    <row r="211" spans="1:24" x14ac:dyDescent="0.25">
      <c r="A211" s="31" t="s">
        <v>830</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71">
        <f>VLOOKUP($A211,'Plan de acci�n consolidado 2025'!$A$3:$V$504,T$1,0)</f>
        <v>45712</v>
      </c>
      <c r="U211" s="171">
        <f>VLOOKUP($A211,'Plan de acci�n consolidado 2025'!$A$3:$V$504,U$1,0)</f>
        <v>45887</v>
      </c>
      <c r="V211" t="str">
        <f>VLOOKUP($A211,'Plan de acci�n consolidado 2025'!$A$3:$V$504,V$1,0)</f>
        <v>37-GRUPO DE TRABAJO DE ESTUDIOS ECONÓMICOS</v>
      </c>
      <c r="W211"/>
      <c r="X211"/>
    </row>
    <row r="212" spans="1:24" x14ac:dyDescent="0.25">
      <c r="A212" s="31" t="s">
        <v>831</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71">
        <f>VLOOKUP($A212,'Plan de acci�n consolidado 2025'!$A$3:$V$504,T$1,0)</f>
        <v>45712</v>
      </c>
      <c r="U212" s="171">
        <f>VLOOKUP($A212,'Plan de acci�n consolidado 2025'!$A$3:$V$504,U$1,0)</f>
        <v>45915</v>
      </c>
      <c r="V212" t="str">
        <f>VLOOKUP($A212,'Plan de acci�n consolidado 2025'!$A$3:$V$504,V$1,0)</f>
        <v>37-GRUPO DE TRABAJO DE ESTUDIOS ECONÓMICOS</v>
      </c>
      <c r="W212"/>
      <c r="X212"/>
    </row>
    <row r="213" spans="1:24" x14ac:dyDescent="0.25">
      <c r="A213" s="31" t="s">
        <v>832</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71">
        <f>VLOOKUP($A213,'Plan de acci�n consolidado 2025'!$A$3:$V$504,T$1,0)</f>
        <v>45717</v>
      </c>
      <c r="U213" s="171">
        <f>VLOOKUP($A213,'Plan de acci�n consolidado 2025'!$A$3:$V$504,U$1,0)</f>
        <v>45975</v>
      </c>
      <c r="V213" t="str">
        <f>VLOOKUP($A213,'Plan de acci�n consolidado 2025'!$A$3:$V$504,V$1,0)</f>
        <v>37-GRUPO DE TRABAJO DE ESTUDIOS ECONÓMICOS</v>
      </c>
      <c r="W213"/>
      <c r="X213"/>
    </row>
    <row r="214" spans="1:24" x14ac:dyDescent="0.25">
      <c r="A214" s="31" t="s">
        <v>833</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71">
        <f>VLOOKUP($A214,'Plan de acci�n consolidado 2025'!$A$3:$V$504,T$1,0)</f>
        <v>45748</v>
      </c>
      <c r="U214" s="171">
        <f>VLOOKUP($A214,'Plan de acci�n consolidado 2025'!$A$3:$V$504,U$1,0)</f>
        <v>46006</v>
      </c>
      <c r="V214" t="str">
        <f>VLOOKUP($A214,'Plan de acci�n consolidado 2025'!$A$3:$V$504,V$1,0)</f>
        <v>37-GRUPO DE TRABAJO DE ESTUDIOS ECONÓMICOS</v>
      </c>
      <c r="W214"/>
      <c r="X214"/>
    </row>
    <row r="215" spans="1:24" x14ac:dyDescent="0.25">
      <c r="A215" s="31" t="s">
        <v>834</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71">
        <f>VLOOKUP($A215,'Plan de acci�n consolidado 2025'!$A$3:$V$504,T$1,0)</f>
        <v>45705</v>
      </c>
      <c r="U215" s="171">
        <f>VLOOKUP($A215,'Plan de acci�n consolidado 2025'!$A$3:$V$504,U$1,0)</f>
        <v>46006</v>
      </c>
      <c r="V215" t="str">
        <f>VLOOKUP($A215,'Plan de acci�n consolidado 2025'!$A$3:$V$504,V$1,0)</f>
        <v>37-GRUPO DE TRABAJO DE ESTUDIOS ECONÓMICOS</v>
      </c>
      <c r="W215"/>
      <c r="X215"/>
    </row>
    <row r="216" spans="1:24" x14ac:dyDescent="0.25">
      <c r="A216" s="31" t="s">
        <v>836</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71">
        <f>VLOOKUP($A216,'Plan de acci�n consolidado 2025'!$A$3:$V$504,T$1,0)</f>
        <v>45705</v>
      </c>
      <c r="U216" s="171">
        <f>VLOOKUP($A216,'Plan de acci�n consolidado 2025'!$A$3:$V$504,U$1,0)</f>
        <v>46006</v>
      </c>
      <c r="V216" t="str">
        <f>VLOOKUP($A216,'Plan de acci�n consolidado 2025'!$A$3:$V$504,V$1,0)</f>
        <v>37-GRUPO DE TRABAJO DE ESTUDIOS ECONÓMICOS</v>
      </c>
      <c r="W216"/>
      <c r="X216"/>
    </row>
    <row r="217" spans="1:24" x14ac:dyDescent="0.25">
      <c r="A217" s="31" t="s">
        <v>837</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71">
        <f>VLOOKUP($A217,'Plan de acci�n consolidado 2025'!$A$3:$V$504,T$1,0)</f>
        <v>45712</v>
      </c>
      <c r="U217" s="171">
        <f>VLOOKUP($A217,'Plan de acci�n consolidado 2025'!$A$3:$V$504,U$1,0)</f>
        <v>45823</v>
      </c>
      <c r="V217" t="str">
        <f>VLOOKUP($A217,'Plan de acci�n consolidado 2025'!$A$3:$V$504,V$1,0)</f>
        <v>37-GRUPO DE TRABAJO DE ESTUDIOS ECONÓMICOS</v>
      </c>
      <c r="W217"/>
      <c r="X217"/>
    </row>
    <row r="218" spans="1:24" x14ac:dyDescent="0.25">
      <c r="A218" s="31" t="s">
        <v>838</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71">
        <f>VLOOKUP($A218,'Plan de acci�n consolidado 2025'!$A$3:$V$504,T$1,0)</f>
        <v>45712</v>
      </c>
      <c r="U218" s="171">
        <f>VLOOKUP($A218,'Plan de acci�n consolidado 2025'!$A$3:$V$504,U$1,0)</f>
        <v>45884</v>
      </c>
      <c r="V218" t="str">
        <f>VLOOKUP($A218,'Plan de acci�n consolidado 2025'!$A$3:$V$504,V$1,0)</f>
        <v>37-GRUPO DE TRABAJO DE ESTUDIOS ECONÓMICOS</v>
      </c>
      <c r="W218"/>
      <c r="X218"/>
    </row>
    <row r="219" spans="1:24" x14ac:dyDescent="0.25">
      <c r="A219" s="31" t="s">
        <v>840</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71">
        <f>VLOOKUP($A219,'Plan de acci�n consolidado 2025'!$A$3:$V$504,T$1,0)</f>
        <v>45717</v>
      </c>
      <c r="U219" s="171">
        <f>VLOOKUP($A219,'Plan de acci�n consolidado 2025'!$A$3:$V$504,U$1,0)</f>
        <v>45945</v>
      </c>
      <c r="V219" t="str">
        <f>VLOOKUP($A219,'Plan de acci�n consolidado 2025'!$A$3:$V$504,V$1,0)</f>
        <v>37-GRUPO DE TRABAJO DE ESTUDIOS ECONÓMICOS</v>
      </c>
      <c r="W219"/>
      <c r="X219"/>
    </row>
    <row r="220" spans="1:24" x14ac:dyDescent="0.25">
      <c r="A220" s="31" t="s">
        <v>841</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71">
        <f>VLOOKUP($A220,'Plan de acci�n consolidado 2025'!$A$3:$V$504,T$1,0)</f>
        <v>45748</v>
      </c>
      <c r="U220" s="171">
        <f>VLOOKUP($A220,'Plan de acci�n consolidado 2025'!$A$3:$V$504,U$1,0)</f>
        <v>45976</v>
      </c>
      <c r="V220" t="str">
        <f>VLOOKUP($A220,'Plan de acci�n consolidado 2025'!$A$3:$V$504,V$1,0)</f>
        <v>37-GRUPO DE TRABAJO DE ESTUDIOS ECONÓMICOS</v>
      </c>
      <c r="W220"/>
      <c r="X220"/>
    </row>
    <row r="221" spans="1:24" x14ac:dyDescent="0.25">
      <c r="A221" s="31" t="s">
        <v>843</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71">
        <f>VLOOKUP($A221,'Plan de acci�n consolidado 2025'!$A$3:$V$504,T$1,0)</f>
        <v>45778</v>
      </c>
      <c r="U221" s="171">
        <f>VLOOKUP($A221,'Plan de acci�n consolidado 2025'!$A$3:$V$504,U$1,0)</f>
        <v>46006</v>
      </c>
      <c r="V221" t="str">
        <f>VLOOKUP($A221,'Plan de acci�n consolidado 2025'!$A$3:$V$504,V$1,0)</f>
        <v>37-GRUPO DE TRABAJO DE ESTUDIOS ECONÓMICOS</v>
      </c>
      <c r="W221"/>
      <c r="X221"/>
    </row>
    <row r="222" spans="1:24" x14ac:dyDescent="0.25">
      <c r="A222" s="31" t="s">
        <v>844</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71">
        <f>VLOOKUP($A222,'Plan de acci�n consolidado 2025'!$A$3:$V$504,T$1,0)</f>
        <v>45659</v>
      </c>
      <c r="U222" s="171">
        <f>VLOOKUP($A222,'Plan de acci�n consolidado 2025'!$A$3:$V$504,U$1,0)</f>
        <v>46010</v>
      </c>
      <c r="V222" t="str">
        <f>VLOOKUP($A222,'Plan de acci�n consolidado 2025'!$A$3:$V$504,V$1,0)</f>
        <v>37-GRUPO DE TRABAJO DE ESTUDIOS ECONÓMICOS</v>
      </c>
      <c r="W222"/>
      <c r="X222"/>
    </row>
    <row r="223" spans="1:24" x14ac:dyDescent="0.25">
      <c r="A223" s="31" t="s">
        <v>846</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71">
        <f>VLOOKUP($A223,'Plan de acci�n consolidado 2025'!$A$3:$V$504,T$1,0)</f>
        <v>45659</v>
      </c>
      <c r="U223" s="171">
        <f>VLOOKUP($A223,'Plan de acci�n consolidado 2025'!$A$3:$V$504,U$1,0)</f>
        <v>45716</v>
      </c>
      <c r="V223" t="str">
        <f>VLOOKUP($A223,'Plan de acci�n consolidado 2025'!$A$3:$V$504,V$1,0)</f>
        <v>37-GRUPO DE TRABAJO DE ESTUDIOS ECONÓMICOS</v>
      </c>
      <c r="W223"/>
      <c r="X223"/>
    </row>
    <row r="224" spans="1:24" x14ac:dyDescent="0.25">
      <c r="A224" s="31" t="s">
        <v>848</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71">
        <f>VLOOKUP($A224,'Plan de acci�n consolidado 2025'!$A$3:$V$504,T$1,0)</f>
        <v>45717</v>
      </c>
      <c r="U224" s="171">
        <f>VLOOKUP($A224,'Plan de acci�n consolidado 2025'!$A$3:$V$504,U$1,0)</f>
        <v>45731</v>
      </c>
      <c r="V224" t="str">
        <f>VLOOKUP($A224,'Plan de acci�n consolidado 2025'!$A$3:$V$504,V$1,0)</f>
        <v>37-GRUPO DE TRABAJO DE ESTUDIOS ECONÓMICOS</v>
      </c>
      <c r="W224"/>
      <c r="X224"/>
    </row>
    <row r="225" spans="1:24" x14ac:dyDescent="0.25">
      <c r="A225" s="31" t="s">
        <v>850</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71">
        <f>VLOOKUP($A225,'Plan de acci�n consolidado 2025'!$A$3:$V$504,T$1,0)</f>
        <v>45733</v>
      </c>
      <c r="U225" s="171">
        <f>VLOOKUP($A225,'Plan de acci�n consolidado 2025'!$A$3:$V$504,U$1,0)</f>
        <v>45752</v>
      </c>
      <c r="V225" t="str">
        <f>VLOOKUP($A225,'Plan de acci�n consolidado 2025'!$A$3:$V$504,V$1,0)</f>
        <v>37-GRUPO DE TRABAJO DE ESTUDIOS ECONÓMICOS</v>
      </c>
      <c r="W225"/>
      <c r="X225"/>
    </row>
    <row r="226" spans="1:24" x14ac:dyDescent="0.25">
      <c r="A226" s="31" t="s">
        <v>852</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71">
        <f>VLOOKUP($A226,'Plan de acci�n consolidado 2025'!$A$3:$V$504,T$1,0)</f>
        <v>45754</v>
      </c>
      <c r="U226" s="171">
        <f>VLOOKUP($A226,'Plan de acci�n consolidado 2025'!$A$3:$V$504,U$1,0)</f>
        <v>46010</v>
      </c>
      <c r="V226" t="str">
        <f>VLOOKUP($A226,'Plan de acci�n consolidado 2025'!$A$3:$V$504,V$1,0)</f>
        <v>37-GRUPO DE TRABAJO DE ESTUDIOS ECONÓMICOS</v>
      </c>
      <c r="W226"/>
      <c r="X226"/>
    </row>
    <row r="227" spans="1:24" x14ac:dyDescent="0.25">
      <c r="A227" s="31" t="s">
        <v>1404</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71">
        <f>VLOOKUP($A227,'Plan de acci�n consolidado 2025'!$A$3:$V$504,T$1,0)</f>
        <v>45691</v>
      </c>
      <c r="U227" s="171">
        <f>VLOOKUP($A227,'Plan de acci�n consolidado 2025'!$A$3:$V$504,U$1,0)</f>
        <v>46010</v>
      </c>
      <c r="V227" t="str">
        <f>VLOOKUP($A227,'Plan de acci�n consolidado 2025'!$A$3:$V$504,V$1,0)</f>
        <v>141-GRUPO DE TRABAJO DE GESTIÓN DOCUMENTAL Y ARCHIVO</v>
      </c>
      <c r="W227"/>
      <c r="X227"/>
    </row>
    <row r="228" spans="1:24" x14ac:dyDescent="0.25">
      <c r="A228" s="31" t="s">
        <v>1406</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71">
        <f>VLOOKUP($A228,'Plan de acci�n consolidado 2025'!$A$3:$V$504,T$1,0)</f>
        <v>45691</v>
      </c>
      <c r="U228" s="171">
        <f>VLOOKUP($A228,'Plan de acci�n consolidado 2025'!$A$3:$V$504,U$1,0)</f>
        <v>45772</v>
      </c>
      <c r="V228" t="str">
        <f>VLOOKUP($A228,'Plan de acci�n consolidado 2025'!$A$3:$V$504,V$1,0)</f>
        <v>141-GRUPO DE TRABAJO DE GESTIÓN DOCUMENTAL Y ARCHIVO</v>
      </c>
      <c r="W228"/>
      <c r="X228"/>
    </row>
    <row r="229" spans="1:24" x14ac:dyDescent="0.25">
      <c r="A229" s="31" t="s">
        <v>1409</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71">
        <f>VLOOKUP($A229,'Plan de acci�n consolidado 2025'!$A$3:$V$504,T$1,0)</f>
        <v>45775</v>
      </c>
      <c r="U229" s="171">
        <f>VLOOKUP($A229,'Plan de acci�n consolidado 2025'!$A$3:$V$504,U$1,0)</f>
        <v>45793</v>
      </c>
      <c r="V229" t="str">
        <f>VLOOKUP($A229,'Plan de acci�n consolidado 2025'!$A$3:$V$504,V$1,0)</f>
        <v>141-GRUPO DE TRABAJO DE GESTIÓN DOCUMENTAL Y ARCHIVO</v>
      </c>
      <c r="W229"/>
      <c r="X229"/>
    </row>
    <row r="230" spans="1:24" x14ac:dyDescent="0.25">
      <c r="A230" s="31" t="s">
        <v>1412</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71">
        <f>VLOOKUP($A230,'Plan de acci�n consolidado 2025'!$A$3:$V$504,T$1,0)</f>
        <v>45796</v>
      </c>
      <c r="U230" s="171">
        <f>VLOOKUP($A230,'Plan de acci�n consolidado 2025'!$A$3:$V$504,U$1,0)</f>
        <v>46010</v>
      </c>
      <c r="V230" t="str">
        <f>VLOOKUP($A230,'Plan de acci�n consolidado 2025'!$A$3:$V$504,V$1,0)</f>
        <v>141-GRUPO DE TRABAJO DE GESTIÓN DOCUMENTAL Y ARCHIVO</v>
      </c>
      <c r="W230"/>
      <c r="X230"/>
    </row>
    <row r="231" spans="1:24" x14ac:dyDescent="0.25">
      <c r="A231" s="31" t="s">
        <v>1414</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71">
        <f>VLOOKUP($A231,'Plan de acci�n consolidado 2025'!$A$3:$V$504,T$1,0)</f>
        <v>45671</v>
      </c>
      <c r="U231" s="171">
        <f>VLOOKUP($A231,'Plan de acci�n consolidado 2025'!$A$3:$V$504,U$1,0)</f>
        <v>46010</v>
      </c>
      <c r="V231" t="str">
        <f>VLOOKUP($A231,'Plan de acci�n consolidado 2025'!$A$3:$V$504,V$1,0)</f>
        <v>141-GRUPO DE TRABAJO DE GESTIÓN DOCUMENTAL Y ARCHIVO</v>
      </c>
      <c r="W231"/>
      <c r="X231"/>
    </row>
    <row r="232" spans="1:24" x14ac:dyDescent="0.25">
      <c r="A232" s="31" t="s">
        <v>1416</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71">
        <f>VLOOKUP($A232,'Plan de acci�n consolidado 2025'!$A$3:$V$504,T$1,0)</f>
        <v>45671</v>
      </c>
      <c r="U232" s="171">
        <f>VLOOKUP($A232,'Plan de acci�n consolidado 2025'!$A$3:$V$504,U$1,0)</f>
        <v>45688</v>
      </c>
      <c r="V232" t="str">
        <f>VLOOKUP($A232,'Plan de acci�n consolidado 2025'!$A$3:$V$504,V$1,0)</f>
        <v>141-GRUPO DE TRABAJO DE GESTIÓN DOCUMENTAL Y ARCHIVO</v>
      </c>
      <c r="W232"/>
      <c r="X232"/>
    </row>
    <row r="233" spans="1:24" x14ac:dyDescent="0.25">
      <c r="A233" s="31" t="s">
        <v>1418</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71">
        <f>VLOOKUP($A233,'Plan de acci�n consolidado 2025'!$A$3:$V$504,T$1,0)</f>
        <v>45671</v>
      </c>
      <c r="U233" s="171">
        <f>VLOOKUP($A233,'Plan de acci�n consolidado 2025'!$A$3:$V$504,U$1,0)</f>
        <v>45688</v>
      </c>
      <c r="V233" t="str">
        <f>VLOOKUP($A233,'Plan de acci�n consolidado 2025'!$A$3:$V$504,V$1,0)</f>
        <v>141-GRUPO DE TRABAJO DE GESTIÓN DOCUMENTAL Y ARCHIVO</v>
      </c>
      <c r="W233"/>
      <c r="X233"/>
    </row>
    <row r="234" spans="1:24" x14ac:dyDescent="0.25">
      <c r="A234" s="31" t="s">
        <v>1420</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71">
        <f>VLOOKUP($A234,'Plan de acci�n consolidado 2025'!$A$3:$V$504,T$1,0)</f>
        <v>45691</v>
      </c>
      <c r="U234" s="171">
        <f>VLOOKUP($A234,'Plan de acci�n consolidado 2025'!$A$3:$V$504,U$1,0)</f>
        <v>46010</v>
      </c>
      <c r="V234" t="str">
        <f>VLOOKUP($A234,'Plan de acci�n consolidado 2025'!$A$3:$V$504,V$1,0)</f>
        <v>141-GRUPO DE TRABAJO DE GESTIÓN DOCUMENTAL Y ARCHIVO</v>
      </c>
      <c r="W234"/>
      <c r="X234"/>
    </row>
    <row r="235" spans="1:24" x14ac:dyDescent="0.25">
      <c r="A235" s="31" t="s">
        <v>1422</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71">
        <f>VLOOKUP($A235,'Plan de acci�n consolidado 2025'!$A$3:$V$504,T$1,0)</f>
        <v>45659</v>
      </c>
      <c r="U235" s="171">
        <f>VLOOKUP($A235,'Plan de acci�n consolidado 2025'!$A$3:$V$504,U$1,0)</f>
        <v>46022</v>
      </c>
      <c r="V235" t="str">
        <f>VLOOKUP($A235,'Plan de acci�n consolidado 2025'!$A$3:$V$504,V$1,0)</f>
        <v>141-GRUPO DE TRABAJO DE GESTIÓN DOCUMENTAL Y ARCHIVO</v>
      </c>
      <c r="W235"/>
      <c r="X235"/>
    </row>
    <row r="236" spans="1:24" x14ac:dyDescent="0.25">
      <c r="A236" s="31" t="s">
        <v>1424</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71">
        <f>VLOOKUP($A236,'Plan de acci�n consolidado 2025'!$A$3:$V$504,T$1,0)</f>
        <v>45659</v>
      </c>
      <c r="U236" s="171">
        <f>VLOOKUP($A236,'Plan de acci�n consolidado 2025'!$A$3:$V$504,U$1,0)</f>
        <v>46022</v>
      </c>
      <c r="V236" t="str">
        <f>VLOOKUP($A236,'Plan de acci�n consolidado 2025'!$A$3:$V$504,V$1,0)</f>
        <v>141-GRUPO DE TRABAJO DE GESTIÓN DOCUMENTAL Y ARCHIVO</v>
      </c>
      <c r="W236"/>
      <c r="X236"/>
    </row>
    <row r="237" spans="1:24" x14ac:dyDescent="0.25">
      <c r="A237" s="31" t="s">
        <v>698</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71">
        <f>VLOOKUP($A237,'Plan de acci�n consolidado 2025'!$A$3:$V$504,T$1,0)</f>
        <v>45839</v>
      </c>
      <c r="U237" s="171">
        <f>VLOOKUP($A237,'Plan de acci�n consolidado 2025'!$A$3:$V$504,U$1,0)</f>
        <v>45989</v>
      </c>
      <c r="V237" t="str">
        <f>VLOOKUP($A237,'Plan de acci�n consolidado 2025'!$A$3:$V$504,V$1,0)</f>
        <v>105-GRUPO DE TRABAJO DE CONTRATACIÓN;
20-OFICINA DE TECNOLOGÍA E INFORMÁTICA</v>
      </c>
      <c r="W237"/>
      <c r="X237"/>
    </row>
    <row r="238" spans="1:24" x14ac:dyDescent="0.25">
      <c r="A238" s="31" t="s">
        <v>702</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71">
        <f>VLOOKUP($A238,'Plan de acci�n consolidado 2025'!$A$3:$V$504,T$1,0)</f>
        <v>45839</v>
      </c>
      <c r="U238" s="171">
        <f>VLOOKUP($A238,'Plan de acci�n consolidado 2025'!$A$3:$V$504,U$1,0)</f>
        <v>45930</v>
      </c>
      <c r="V238" t="str">
        <f>VLOOKUP($A238,'Plan de acci�n consolidado 2025'!$A$3:$V$504,V$1,0)</f>
        <v>105-GRUPO DE TRABAJO DE CONTRATACIÓN;
20-OFICINA DE TECNOLOGÍA E INFORMÁTICA</v>
      </c>
      <c r="W238"/>
      <c r="X238"/>
    </row>
    <row r="239" spans="1:24" x14ac:dyDescent="0.25">
      <c r="A239" s="31" t="s">
        <v>704</v>
      </c>
      <c r="B239" t="str">
        <f>VLOOKUP($A239,'Plan de acci�n consolidado 2025'!$A$3:$V$504,B$1,0)</f>
        <v>105-GRUPO DE TRABAJO DE CONTRATACIÓN</v>
      </c>
      <c r="C239">
        <f>VLOOKUP($A239,'Plan de acci�n consolidado 2025'!$A$3:$V$504,C$1,0)</f>
        <v>1</v>
      </c>
      <c r="D239" t="str">
        <f>VLOOKUP($A239,'Plan de acci�n consolidado 2025'!$A$3:$V$504,D$1,0)</f>
        <v>Actividad sin participación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71">
        <f>VLOOKUP($A239,'Plan de acci�n consolidado 2025'!$A$3:$V$504,T$1,0)</f>
        <v>45931</v>
      </c>
      <c r="U239" s="171">
        <f>VLOOKUP($A239,'Plan de acci�n consolidado 2025'!$A$3:$V$504,U$1,0)</f>
        <v>45989</v>
      </c>
      <c r="V239" t="str">
        <f>VLOOKUP($A239,'Plan de acci�n consolidado 2025'!$A$3:$V$504,V$1,0)</f>
        <v>20-OFICINA DE TECNOLOGÍA E INFORMÁTICA</v>
      </c>
      <c r="W239"/>
      <c r="X239"/>
    </row>
    <row r="240" spans="1:24" x14ac:dyDescent="0.25">
      <c r="A240" s="31" t="s">
        <v>1040</v>
      </c>
      <c r="B240" t="str">
        <f>VLOOKUP($A240,'Plan de acci�n consolidado 2025'!$A$3:$V$504,B$1,0)</f>
        <v>4000-DESPACHO DEL SUPERINTENDENTE DELEGADO PARA ASUNTOS JURISDICCIONALES</v>
      </c>
      <c r="C240">
        <f>VLOOKUP($A240,'Plan de acci�n consolidado 2025'!$A$3:$V$504,C$1,0)</f>
        <v>2</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 xml:space="preserve">Cumplimiento de productos del PAI asociados a Promover el enfoque preventivo, diferencial y territorial en el que hacer misional de la entidad 
</v>
      </c>
      <c r="I240" t="str">
        <f>VLOOKUP($A240,'Plan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100</v>
      </c>
      <c r="R240" t="str">
        <f>VLOOKUP($A240,'Plan de acci�n consolidado 2025'!$A$3:$V$504,R$1,0)</f>
        <v>Númerica</v>
      </c>
      <c r="S240" t="str">
        <f>VLOOKUP($A240,'Plan de acci�n consolidado 2025'!$A$3:$V$504,S$1,0)</f>
        <v># de demandas gestionadas / 100 demandas a gestionar</v>
      </c>
      <c r="T240" s="171">
        <f>VLOOKUP($A240,'Plan de acci�n consolidado 2025'!$A$3:$V$504,T$1,0)</f>
        <v>45677</v>
      </c>
      <c r="U240" s="171">
        <f>VLOOKUP($A240,'Plan de acci�n consolidado 2025'!$A$3:$V$504,U$1,0)</f>
        <v>46003</v>
      </c>
      <c r="V240" t="str">
        <f>VLOOKUP($A240,'Plan de acci�n consolidado 2025'!$A$3:$V$504,V$1,0)</f>
        <v>4000-DESPACHO DEL SUPERINTENDENTE DELEGADO PARA ASUNTOS JURISDICCIONALES</v>
      </c>
      <c r="W240"/>
      <c r="X240"/>
    </row>
    <row r="241" spans="1:24" x14ac:dyDescent="0.25">
      <c r="A241" s="31" t="s">
        <v>1042</v>
      </c>
      <c r="B241" t="str">
        <f>VLOOKUP($A241,'Plan de acci�n consolidado 2025'!$A$3:$V$504,B$1,0)</f>
        <v>4000-DESPACHO DEL SUPERINTENDENTE DELEGADO PARA ASUNTOS JURISDICCIONALES</v>
      </c>
      <c r="C241">
        <f>VLOOKUP($A241,'Plan de acci�n consolidado 2025'!$A$3:$V$504,C$1,0)</f>
        <v>2</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100</v>
      </c>
      <c r="R241" t="str">
        <f>VLOOKUP($A241,'Plan de acci�n consolidado 2025'!$A$3:$V$504,R$1,0)</f>
        <v>Númerica</v>
      </c>
      <c r="S241" t="str">
        <f>VLOOKUP($A241,'Plan de acci�n consolidado 2025'!$A$3:$V$504,S$1,0)</f>
        <v># de demandas gestionadas / 100 demandas a gestionar</v>
      </c>
      <c r="T241" s="171">
        <f>VLOOKUP($A241,'Plan de acci�n consolidado 2025'!$A$3:$V$504,T$1,0)</f>
        <v>45677</v>
      </c>
      <c r="U241" s="171">
        <f>VLOOKUP($A241,'Plan de acci�n consolidado 2025'!$A$3:$V$504,U$1,0)</f>
        <v>46003</v>
      </c>
      <c r="V241" t="str">
        <f>VLOOKUP($A241,'Plan de acci�n consolidado 2025'!$A$3:$V$504,V$1,0)</f>
        <v>4000-DESPACHO DEL SUPERINTENDENTE DELEGADO PARA ASUNTOS JURISDICCIONALES</v>
      </c>
      <c r="W241"/>
      <c r="X241"/>
    </row>
    <row r="242" spans="1:24" x14ac:dyDescent="0.25">
      <c r="A242" s="31" t="s">
        <v>1043</v>
      </c>
      <c r="B242" t="str">
        <f>VLOOKUP($A242,'Plan de acci�n consolidado 2025'!$A$3:$V$504,B$1,0)</f>
        <v>4000-DESPACHO DEL SUPERINTENDENTE DELEGADO PARA ASUNTOS JURISDICCIONALES</v>
      </c>
      <c r="C242">
        <f>VLOOKUP($A242,'Plan de acci�n consolidado 2025'!$A$3:$V$504,C$1,0)</f>
        <v>2</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42000</v>
      </c>
      <c r="R242" t="str">
        <f>VLOOKUP($A242,'Plan de acci�n consolidado 2025'!$A$3:$V$504,R$1,0)</f>
        <v>Númerica</v>
      </c>
      <c r="S242" t="str">
        <f>VLOOKUP($A242,'Plan de acci�n consolidado 2025'!$A$3:$V$504,S$1,0)</f>
        <v># de Acciones de protección al consumidor gestionadas / 42000 Acciones de protección al consumidor por gestionar</v>
      </c>
      <c r="T242" s="171">
        <f>VLOOKUP($A242,'Plan de acci�n consolidado 2025'!$A$3:$V$504,T$1,0)</f>
        <v>45677</v>
      </c>
      <c r="U242" s="171">
        <f>VLOOKUP($A242,'Plan de acci�n consolidado 2025'!$A$3:$V$504,U$1,0)</f>
        <v>46003</v>
      </c>
      <c r="V242" t="str">
        <f>VLOOKUP($A242,'Plan de acci�n consolidado 2025'!$A$3:$V$504,V$1,0)</f>
        <v>4000-DESPACHO DEL SUPERINTENDENTE DELEGADO PARA ASUNTOS JURISDICCIONALES</v>
      </c>
      <c r="W242"/>
      <c r="X242"/>
    </row>
    <row r="243" spans="1:24" x14ac:dyDescent="0.25">
      <c r="A243" s="31" t="s">
        <v>1044</v>
      </c>
      <c r="B243" t="str">
        <f>VLOOKUP($A243,'Plan de acci�n consolidado 2025'!$A$3:$V$504,B$1,0)</f>
        <v>4000-DESPACHO DEL SUPERINTENDENTE DELEGADO PARA ASUNTOS JURISDICCIONALES</v>
      </c>
      <c r="C243">
        <f>VLOOKUP($A243,'Plan de acci�n consolidado 2025'!$A$3:$V$504,C$1,0)</f>
        <v>2</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42000</v>
      </c>
      <c r="R243" t="str">
        <f>VLOOKUP($A243,'Plan de acci�n consolidado 2025'!$A$3:$V$504,R$1,0)</f>
        <v>Númerica</v>
      </c>
      <c r="S243" t="str">
        <f>VLOOKUP($A243,'Plan de acci�n consolidado 2025'!$A$3:$V$504,S$1,0)</f>
        <v># de Acciones de protección al consumidor gestionadas / 42000 Acciones de protección al consumidor por gestionar</v>
      </c>
      <c r="T243" s="171">
        <f>VLOOKUP($A243,'Plan de acci�n consolidado 2025'!$A$3:$V$504,T$1,0)</f>
        <v>45677</v>
      </c>
      <c r="U243" s="171">
        <f>VLOOKUP($A243,'Plan de acci�n consolidado 2025'!$A$3:$V$504,U$1,0)</f>
        <v>46003</v>
      </c>
      <c r="V243" t="str">
        <f>VLOOKUP($A243,'Plan de acci�n consolidado 2025'!$A$3:$V$504,V$1,0)</f>
        <v>4000-DESPACHO DEL SUPERINTENDENTE DELEGADO PARA ASUNTOS JURISDICCIONALES</v>
      </c>
      <c r="W243"/>
      <c r="X243"/>
    </row>
    <row r="244" spans="1:24" x14ac:dyDescent="0.25">
      <c r="A244" s="31" t="s">
        <v>1045</v>
      </c>
      <c r="B244" t="str">
        <f>VLOOKUP($A244,'Plan de acci�n consolidado 2025'!$A$3:$V$504,B$1,0)</f>
        <v>4000-DESPACHO DEL SUPERINTENDENTE DELEGADO PARA ASUNTOS JURISDICCIONALES</v>
      </c>
      <c r="C244">
        <f>VLOOKUP($A244,'Plan de acci�n consolidado 2025'!$A$3:$V$504,C$1,0)</f>
        <v>2</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2025'!$A$3:$V$504,P$1,0)</f>
        <v>17</v>
      </c>
      <c r="Q244">
        <f>VLOOKUP($A244,'Plan de acci�n consolidado 2025'!$A$3:$V$504,Q$1,0)</f>
        <v>20000</v>
      </c>
      <c r="R244" t="str">
        <f>VLOOKUP($A244,'Plan de acci�n consolidado 2025'!$A$3:$V$504,R$1,0)</f>
        <v>Númerica</v>
      </c>
      <c r="S244" t="str">
        <f>VLOOKUP($A244,'Plan de acci�n consolidado 2025'!$A$3:$V$504,S$1,0)</f>
        <v># de procesos de protección al consumidor finalizados / 20000 Procesos de protección al consumidor a finalizar</v>
      </c>
      <c r="T244" s="171">
        <f>VLOOKUP($A244,'Plan de acci�n consolidado 2025'!$A$3:$V$504,T$1,0)</f>
        <v>45677</v>
      </c>
      <c r="U244" s="171">
        <f>VLOOKUP($A244,'Plan de acci�n consolidado 2025'!$A$3:$V$504,U$1,0)</f>
        <v>46003</v>
      </c>
      <c r="V244" t="str">
        <f>VLOOKUP($A244,'Plan de acci�n consolidado 2025'!$A$3:$V$504,V$1,0)</f>
        <v>4000-DESPACHO DEL SUPERINTENDENTE DELEGADO PARA ASUNTOS JURISDICCIONALES</v>
      </c>
      <c r="W244"/>
      <c r="X244"/>
    </row>
    <row r="245" spans="1:24" x14ac:dyDescent="0.25">
      <c r="A245" s="31" t="s">
        <v>1047</v>
      </c>
      <c r="B245" t="str">
        <f>VLOOKUP($A245,'Plan de acci�n consolidado 2025'!$A$3:$V$504,B$1,0)</f>
        <v>4000-DESPACHO DEL SUPERINTENDENTE DELEGADO PARA ASUNTOS JURISDICCIONALES</v>
      </c>
      <c r="C245">
        <f>VLOOKUP($A245,'Plan de acci�n consolidado 2025'!$A$3:$V$504,C$1,0)</f>
        <v>2</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diciembre de 2024. (Listado mensual en Excel de autos o sentencias finalizados)</v>
      </c>
      <c r="P245">
        <f>VLOOKUP($A245,'Plan de acci�n consolidado 2025'!$A$3:$V$504,P$1,0)</f>
        <v>100</v>
      </c>
      <c r="Q245">
        <f>VLOOKUP($A245,'Plan de acci�n consolidado 2025'!$A$3:$V$504,Q$1,0)</f>
        <v>20000</v>
      </c>
      <c r="R245" t="str">
        <f>VLOOKUP($A245,'Plan de acci�n consolidado 2025'!$A$3:$V$504,R$1,0)</f>
        <v>Númerica</v>
      </c>
      <c r="S245" t="str">
        <f>VLOOKUP($A245,'Plan de acci�n consolidado 2025'!$A$3:$V$504,S$1,0)</f>
        <v># de procesos de protección al consumidor finalizados / 20000 Procesos de protección al consumidor a finalizar</v>
      </c>
      <c r="T245" s="171">
        <f>VLOOKUP($A245,'Plan de acci�n consolidado 2025'!$A$3:$V$504,T$1,0)</f>
        <v>45677</v>
      </c>
      <c r="U245" s="171">
        <f>VLOOKUP($A245,'Plan de acci�n consolidado 2025'!$A$3:$V$504,U$1,0)</f>
        <v>46003</v>
      </c>
      <c r="V245" t="str">
        <f>VLOOKUP($A245,'Plan de acci�n consolidado 2025'!$A$3:$V$504,V$1,0)</f>
        <v>4000-DESPACHO DEL SUPERINTENDENTE DELEGADO PARA ASUNTOS JURISDICCIONALES</v>
      </c>
      <c r="W245"/>
      <c r="X245"/>
    </row>
    <row r="246" spans="1:24" x14ac:dyDescent="0.25">
      <c r="A246" s="31" t="s">
        <v>1048</v>
      </c>
      <c r="B246" t="str">
        <f>VLOOKUP($A246,'Plan de acci�n consolidado 2025'!$A$3:$V$504,B$1,0)</f>
        <v>4000-DESPACHO DEL SUPERINTENDENTE DELEGADO PARA ASUNTOS JURISDICCIONALES</v>
      </c>
      <c r="C246">
        <f>VLOOKUP($A246,'Plan de acci�n consolidado 2025'!$A$3:$V$504,C$1,0)</f>
        <v>2</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2025'!$A$3:$V$504,P$1,0)</f>
        <v>17</v>
      </c>
      <c r="Q246">
        <f>VLOOKUP($A246,'Plan de acci�n consolidado 2025'!$A$3:$V$504,Q$1,0)</f>
        <v>6430</v>
      </c>
      <c r="R246" t="str">
        <f>VLOOKUP($A246,'Plan de acci�n consolidado 2025'!$A$3:$V$504,R$1,0)</f>
        <v>Númerica</v>
      </c>
      <c r="S246" t="str">
        <f>VLOOKUP($A246,'Plan de acci�n consolidado 2025'!$A$3:$V$504,S$1,0)</f>
        <v># de procesos en verificación del cumplimiento finalizados / 6430 Procesos en verificación del cumplimiento a finalizar</v>
      </c>
      <c r="T246" s="171">
        <f>VLOOKUP($A246,'Plan de acci�n consolidado 2025'!$A$3:$V$504,T$1,0)</f>
        <v>45677</v>
      </c>
      <c r="U246" s="171">
        <f>VLOOKUP($A246,'Plan de acci�n consolidado 2025'!$A$3:$V$504,U$1,0)</f>
        <v>46003</v>
      </c>
      <c r="V246" t="str">
        <f>VLOOKUP($A246,'Plan de acci�n consolidado 2025'!$A$3:$V$504,V$1,0)</f>
        <v>4000-DESPACHO DEL SUPERINTENDENTE DELEGADO PARA ASUNTOS JURISDICCIONALES</v>
      </c>
      <c r="W246"/>
      <c r="X246"/>
    </row>
    <row r="247" spans="1:24" x14ac:dyDescent="0.25">
      <c r="A247" s="31" t="s">
        <v>1050</v>
      </c>
      <c r="B247" t="str">
        <f>VLOOKUP($A247,'Plan de acci�n consolidado 2025'!$A$3:$V$504,B$1,0)</f>
        <v>4000-DESPACHO DEL SUPERINTENDENTE DELEGADO PARA ASUNTOS JURISDICCIONALES</v>
      </c>
      <c r="C247">
        <f>VLOOKUP($A247,'Plan de acci�n consolidado 2025'!$A$3:$V$504,C$1,0)</f>
        <v>2</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2025'!$A$3:$V$504,P$1,0)</f>
        <v>50</v>
      </c>
      <c r="Q247">
        <f>VLOOKUP($A247,'Plan de acci�n consolidado 2025'!$A$3:$V$504,Q$1,0)</f>
        <v>6430</v>
      </c>
      <c r="R247" t="str">
        <f>VLOOKUP($A247,'Plan de acci�n consolidado 2025'!$A$3:$V$504,R$1,0)</f>
        <v>Númerica</v>
      </c>
      <c r="S247" t="str">
        <f>VLOOKUP($A247,'Plan de acci�n consolidado 2025'!$A$3:$V$504,S$1,0)</f>
        <v># de procesos en verificación del cumplimiento finalizados / 6430 Procesos en verificación del cumplimiento a finalizar</v>
      </c>
      <c r="T247" s="171">
        <f>VLOOKUP($A247,'Plan de acci�n consolidado 2025'!$A$3:$V$504,T$1,0)</f>
        <v>45677</v>
      </c>
      <c r="U247" s="171">
        <f>VLOOKUP($A247,'Plan de acci�n consolidado 2025'!$A$3:$V$504,U$1,0)</f>
        <v>46003</v>
      </c>
      <c r="V247" t="str">
        <f>VLOOKUP($A247,'Plan de acci�n consolidado 2025'!$A$3:$V$504,V$1,0)</f>
        <v>4000-DESPACHO DEL SUPERINTENDENTE DELEGADO PARA ASUNTOS JURISDICCIONALES</v>
      </c>
      <c r="W247"/>
      <c r="X247"/>
    </row>
    <row r="248" spans="1:24" x14ac:dyDescent="0.25">
      <c r="A248" s="31" t="s">
        <v>1796</v>
      </c>
      <c r="B248" t="str">
        <f>VLOOKUP($A248,'Plan de acci�n consolidado 2025'!$A$3:$V$504,B$1,0)</f>
        <v>4000-DESPACHO DEL SUPERINTENDENTE DELEGADO PARA ASUNTOS JURISDICCIONALES</v>
      </c>
      <c r="C248">
        <f>VLOOKUP($A248,'Plan de acci�n consolidado 2025'!$A$3:$V$504,C$1,0)</f>
        <v>2</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71">
        <f>VLOOKUP($A248,'Plan de acci�n consolidado 2025'!$A$3:$V$504,T$1,0)</f>
        <v>45779</v>
      </c>
      <c r="U248" s="171">
        <f>VLOOKUP($A248,'Plan de acci�n consolidado 2025'!$A$3:$V$504,U$1,0)</f>
        <v>46003</v>
      </c>
      <c r="V248" t="str">
        <f>VLOOKUP($A248,'Plan de acci�n consolidado 2025'!$A$3:$V$504,V$1,0)</f>
        <v>4000-DESPACHO DEL SUPERINTENDENTE DELEGADO PARA ASUNTOS JURISDICCIONALES</v>
      </c>
      <c r="W248"/>
      <c r="X248"/>
    </row>
    <row r="249" spans="1:24" x14ac:dyDescent="0.25">
      <c r="A249" s="31" t="s">
        <v>1051</v>
      </c>
      <c r="B249" t="str">
        <f>VLOOKUP($A249,'Plan de acci�n consolidado 2025'!$A$3:$V$504,B$1,0)</f>
        <v>4000-DESPACHO DEL SUPERINTENDENTE DELEGADO PARA ASUNTOS JURISDICCIONALES</v>
      </c>
      <c r="C249">
        <f>VLOOKUP($A249,'Plan de acci�n consolidado 2025'!$A$3:$V$504,C$1,0)</f>
        <v>2</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71">
        <f>VLOOKUP($A249,'Plan de acci�n consolidado 2025'!$A$3:$V$504,T$1,0)</f>
        <v>45691</v>
      </c>
      <c r="U249" s="171">
        <f>VLOOKUP($A249,'Plan de acci�n consolidado 2025'!$A$3:$V$504,U$1,0)</f>
        <v>45989</v>
      </c>
      <c r="V249" t="str">
        <f>VLOOKUP($A249,'Plan de acci�n consolidado 2025'!$A$3:$V$504,V$1,0)</f>
        <v>4000-DESPACHO DEL SUPERINTENDENTE DELEGADO PARA ASUNTOS JURISDICCIONALES</v>
      </c>
      <c r="W249"/>
      <c r="X249"/>
    </row>
    <row r="250" spans="1:24" x14ac:dyDescent="0.25">
      <c r="A250" s="31" t="s">
        <v>1053</v>
      </c>
      <c r="B250" t="str">
        <f>VLOOKUP($A250,'Plan de acci�n consolidado 2025'!$A$3:$V$504,B$1,0)</f>
        <v>4000-DESPACHO DEL SUPERINTENDENTE DELEGADO PARA ASUNTOS JURISDICCIONALES</v>
      </c>
      <c r="C250">
        <f>VLOOKUP($A250,'Plan de acci�n consolidado 2025'!$A$3:$V$504,C$1,0)</f>
        <v>2</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71">
        <f>VLOOKUP($A250,'Plan de acci�n consolidado 2025'!$A$3:$V$504,T$1,0)</f>
        <v>45691</v>
      </c>
      <c r="U250" s="171">
        <f>VLOOKUP($A250,'Plan de acci�n consolidado 2025'!$A$3:$V$504,U$1,0)</f>
        <v>45747</v>
      </c>
      <c r="V250" t="str">
        <f>VLOOKUP($A250,'Plan de acci�n consolidado 2025'!$A$3:$V$504,V$1,0)</f>
        <v>4000-DESPACHO DEL SUPERINTENDENTE DELEGADO PARA ASUNTOS JURISDICCIONALES</v>
      </c>
      <c r="W250"/>
      <c r="X250"/>
    </row>
    <row r="251" spans="1:24" x14ac:dyDescent="0.25">
      <c r="A251" s="31" t="s">
        <v>1055</v>
      </c>
      <c r="B251" t="str">
        <f>VLOOKUP($A251,'Plan de acci�n consolidado 2025'!$A$3:$V$504,B$1,0)</f>
        <v>4000-DESPACHO DEL SUPERINTENDENTE DELEGADO PARA ASUNTOS JURISDICCIONALES</v>
      </c>
      <c r="C251">
        <f>VLOOKUP($A251,'Plan de acci�n consolidado 2025'!$A$3:$V$504,C$1,0)</f>
        <v>2</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71">
        <f>VLOOKUP($A251,'Plan de acci�n consolidado 2025'!$A$3:$V$504,T$1,0)</f>
        <v>45748</v>
      </c>
      <c r="U251" s="171">
        <f>VLOOKUP($A251,'Plan de acci�n consolidado 2025'!$A$3:$V$504,U$1,0)</f>
        <v>45989</v>
      </c>
      <c r="V251" t="str">
        <f>VLOOKUP($A251,'Plan de acci�n consolidado 2025'!$A$3:$V$504,V$1,0)</f>
        <v>4000-DESPACHO DEL SUPERINTENDENTE DELEGADO PARA ASUNTOS JURISDICCIONALES</v>
      </c>
      <c r="W251"/>
      <c r="X251"/>
    </row>
    <row r="252" spans="1:24" x14ac:dyDescent="0.25">
      <c r="A252" s="31" t="s">
        <v>1056</v>
      </c>
      <c r="B252" t="str">
        <f>VLOOKUP($A252,'Plan de acci�n consolidado 2025'!$A$3:$V$504,B$1,0)</f>
        <v>4000-DESPACHO DEL SUPERINTENDENTE DELEGADO PARA ASUNTOS JURISDICCIONALES</v>
      </c>
      <c r="C252">
        <f>VLOOKUP($A252,'Plan de acci�n consolidado 2025'!$A$3:$V$504,C$1,0)</f>
        <v>2</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71">
        <f>VLOOKUP($A252,'Plan de acci�n consolidado 2025'!$A$3:$V$504,T$1,0)</f>
        <v>45691</v>
      </c>
      <c r="U252" s="171">
        <f>VLOOKUP($A252,'Plan de acci�n consolidado 2025'!$A$3:$V$504,U$1,0)</f>
        <v>45996</v>
      </c>
      <c r="V252" t="str">
        <f>VLOOKUP($A252,'Plan de acci�n consolidado 2025'!$A$3:$V$504,V$1,0)</f>
        <v>20-OFICINA DE TECNOLOGÍA E INFORMÁTICA;
4000-DESPACHO DEL SUPERINTENDENTE DELEGADO PARA ASUNTOS JURISDICCIONALES;
73-GRUPO DE TRABAJO DE COMUNICACION</v>
      </c>
      <c r="W252"/>
      <c r="X252"/>
    </row>
    <row r="253" spans="1:24" x14ac:dyDescent="0.25">
      <c r="A253" s="31" t="s">
        <v>1059</v>
      </c>
      <c r="B253" t="str">
        <f>VLOOKUP($A253,'Plan de acci�n consolidado 2025'!$A$3:$V$504,B$1,0)</f>
        <v>4000-DESPACHO DEL SUPERINTENDENTE DELEGADO PARA ASUNTOS JURISDICCIONALES</v>
      </c>
      <c r="C253">
        <f>VLOOKUP($A253,'Plan de acci�n consolidado 2025'!$A$3:$V$504,C$1,0)</f>
        <v>2</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71">
        <f>VLOOKUP($A253,'Plan de acci�n consolidado 2025'!$A$3:$V$504,T$1,0)</f>
        <v>45691</v>
      </c>
      <c r="U253" s="171">
        <f>VLOOKUP($A253,'Plan de acci�n consolidado 2025'!$A$3:$V$504,U$1,0)</f>
        <v>45807</v>
      </c>
      <c r="V253" t="str">
        <f>VLOOKUP($A253,'Plan de acci�n consolidado 2025'!$A$3:$V$504,V$1,0)</f>
        <v>4000-DESPACHO DEL SUPERINTENDENTE DELEGADO PARA ASUNTOS JURISDICCIONALES</v>
      </c>
      <c r="W253"/>
      <c r="X253"/>
    </row>
    <row r="254" spans="1:24" x14ac:dyDescent="0.25">
      <c r="A254" s="31" t="s">
        <v>1061</v>
      </c>
      <c r="B254" t="str">
        <f>VLOOKUP($A254,'Plan de acci�n consolidado 2025'!$A$3:$V$504,B$1,0)</f>
        <v>4000-DESPACHO DEL SUPERINTENDENTE DELEGADO PARA ASUNTOS JURISDICCIONALES</v>
      </c>
      <c r="C254">
        <f>VLOOKUP($A254,'Plan de acci�n consolidado 2025'!$A$3:$V$504,C$1,0)</f>
        <v>2</v>
      </c>
      <c r="D254" t="str">
        <f>VLOOKUP($A254,'Plan de acci�n consolidado 2025'!$A$3:$V$504,D$1,0)</f>
        <v>Actividad sin participación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71">
        <f>VLOOKUP($A254,'Plan de acci�n consolidado 2025'!$A$3:$V$504,T$1,0)</f>
        <v>45811</v>
      </c>
      <c r="U254" s="171">
        <f>VLOOKUP($A254,'Plan de acci�n consolidado 2025'!$A$3:$V$504,U$1,0)</f>
        <v>45905</v>
      </c>
      <c r="V254" t="str">
        <f>VLOOKUP($A254,'Plan de acci�n consolidado 2025'!$A$3:$V$504,V$1,0)</f>
        <v>73-GRUPO DE TRABAJO DE COMUNICACION</v>
      </c>
      <c r="W254"/>
      <c r="X254"/>
    </row>
    <row r="255" spans="1:24" x14ac:dyDescent="0.25">
      <c r="A255" s="31" t="s">
        <v>1063</v>
      </c>
      <c r="B255" t="str">
        <f>VLOOKUP($A255,'Plan de acci�n consolidado 2025'!$A$3:$V$504,B$1,0)</f>
        <v>4000-DESPACHO DEL SUPERINTENDENTE DELEGADO PARA ASUNTOS JURISDICCIONALES</v>
      </c>
      <c r="C255">
        <f>VLOOKUP($A255,'Plan de acci�n consolidado 2025'!$A$3:$V$504,C$1,0)</f>
        <v>2</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71">
        <f>VLOOKUP($A255,'Plan de acci�n consolidado 2025'!$A$3:$V$504,T$1,0)</f>
        <v>45908</v>
      </c>
      <c r="U255" s="171">
        <f>VLOOKUP($A255,'Plan de acci�n consolidado 2025'!$A$3:$V$504,U$1,0)</f>
        <v>45947</v>
      </c>
      <c r="V255" t="str">
        <f>VLOOKUP($A255,'Plan de acci�n consolidado 2025'!$A$3:$V$504,V$1,0)</f>
        <v>4000-DESPACHO DEL SUPERINTENDENTE DELEGADO PARA ASUNTOS JURISDICCIONALES</v>
      </c>
      <c r="W255"/>
      <c r="X255"/>
    </row>
    <row r="256" spans="1:24" x14ac:dyDescent="0.25">
      <c r="A256" s="31" t="s">
        <v>1065</v>
      </c>
      <c r="B256" t="str">
        <f>VLOOKUP($A256,'Plan de acci�n consolidado 2025'!$A$3:$V$504,B$1,0)</f>
        <v>4000-DESPACHO DEL SUPERINTENDENTE DELEGADO PARA ASUNTOS JURISDICCIONALES</v>
      </c>
      <c r="C256">
        <f>VLOOKUP($A256,'Plan de acci�n consolidado 2025'!$A$3:$V$504,C$1,0)</f>
        <v>2</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71">
        <f>VLOOKUP($A256,'Plan de acci�n consolidado 2025'!$A$3:$V$504,T$1,0)</f>
        <v>45950</v>
      </c>
      <c r="U256" s="171">
        <f>VLOOKUP($A256,'Plan de acci�n consolidado 2025'!$A$3:$V$504,U$1,0)</f>
        <v>45968</v>
      </c>
      <c r="V256" t="str">
        <f>VLOOKUP($A256,'Plan de acci�n consolidado 2025'!$A$3:$V$504,V$1,0)</f>
        <v>4000-DESPACHO DEL SUPERINTENDENTE DELEGADO PARA ASUNTOS JURISDICCIONALES</v>
      </c>
      <c r="W256"/>
      <c r="X256"/>
    </row>
    <row r="257" spans="1:24" x14ac:dyDescent="0.25">
      <c r="A257" s="31" t="s">
        <v>1067</v>
      </c>
      <c r="B257" t="str">
        <f>VLOOKUP($A257,'Plan de acci�n consolidado 2025'!$A$3:$V$504,B$1,0)</f>
        <v>4000-DESPACHO DEL SUPERINTENDENTE DELEGADO PARA ASUNTOS JURISDICCIONALES</v>
      </c>
      <c r="C257">
        <f>VLOOKUP($A257,'Plan de acci�n consolidado 2025'!$A$3:$V$504,C$1,0)</f>
        <v>2</v>
      </c>
      <c r="D257" t="str">
        <f>VLOOKUP($A257,'Plan de acci�n consolidado 2025'!$A$3:$V$504,D$1,0)</f>
        <v>Actividad sin participación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71">
        <f>VLOOKUP($A257,'Plan de acci�n consolidado 2025'!$A$3:$V$504,T$1,0)</f>
        <v>45971</v>
      </c>
      <c r="U257" s="171">
        <f>VLOOKUP($A257,'Plan de acci�n consolidado 2025'!$A$3:$V$504,U$1,0)</f>
        <v>45975</v>
      </c>
      <c r="V257" t="str">
        <f>VLOOKUP($A257,'Plan de acci�n consolidado 2025'!$A$3:$V$504,V$1,0)</f>
        <v>20-OFICINA DE TECNOLOGÍA E INFORMÁTICA</v>
      </c>
      <c r="W257"/>
      <c r="X257"/>
    </row>
    <row r="258" spans="1:24" x14ac:dyDescent="0.25">
      <c r="A258" s="31" t="s">
        <v>1069</v>
      </c>
      <c r="B258" t="str">
        <f>VLOOKUP($A258,'Plan de acci�n consolidado 2025'!$A$3:$V$504,B$1,0)</f>
        <v>4000-DESPACHO DEL SUPERINTENDENTE DELEGADO PARA ASUNTOS JURISDICCIONALES</v>
      </c>
      <c r="C258">
        <f>VLOOKUP($A258,'Plan de acci�n consolidado 2025'!$A$3:$V$504,C$1,0)</f>
        <v>2</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71">
        <f>VLOOKUP($A258,'Plan de acci�n consolidado 2025'!$A$3:$V$504,T$1,0)</f>
        <v>45979</v>
      </c>
      <c r="U258" s="171">
        <f>VLOOKUP($A258,'Plan de acci�n consolidado 2025'!$A$3:$V$504,U$1,0)</f>
        <v>45996</v>
      </c>
      <c r="V258" t="str">
        <f>VLOOKUP($A258,'Plan de acci�n consolidado 2025'!$A$3:$V$504,V$1,0)</f>
        <v>4000-DESPACHO DEL SUPERINTENDENTE DELEGADO PARA ASUNTOS JURISDICCIONALES;
73-GRUPO DE TRABAJO DE COMUNICACION</v>
      </c>
      <c r="W258"/>
      <c r="X258"/>
    </row>
    <row r="259" spans="1:24" x14ac:dyDescent="0.25">
      <c r="A259" s="31" t="s">
        <v>1072</v>
      </c>
      <c r="B259" t="str">
        <f>VLOOKUP($A259,'Plan de acci�n consolidado 2025'!$A$3:$V$504,B$1,0)</f>
        <v>4000-DESPACHO DEL SUPERINTENDENTE DELEGADO PARA ASUNTOS JURISDICCIONALES</v>
      </c>
      <c r="C259">
        <f>VLOOKUP($A259,'Plan de acci�n consolidado 2025'!$A$3:$V$504,C$1,0)</f>
        <v>2</v>
      </c>
      <c r="D259" t="str">
        <f>VLOOKUP($A259,'Plan de acci�n consolidado 2025'!$A$3:$V$504,D$1,0)</f>
        <v>Producto Eliminado</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171">
        <f>VLOOKUP($A259,'Plan de acci�n consolidado 2025'!$A$3:$V$504,T$1,0)</f>
        <v>45691</v>
      </c>
      <c r="U259" s="171">
        <f>VLOOKUP($A259,'Plan de acci�n consolidado 2025'!$A$3:$V$504,U$1,0)</f>
        <v>45996</v>
      </c>
      <c r="V259" t="str">
        <f>VLOOKUP($A259,'Plan de acci�n consolidado 2025'!$A$3:$V$504,V$1,0)</f>
        <v>20-OFICINA DE TECNOLOGÍA E INFORMÁTICA;
4000-DESPACHO DEL SUPERINTENDENTE DELEGADO PARA ASUNTOS JURISDICCIONALES;
73-GRUPO DE TRABAJO DE COMUNICACION</v>
      </c>
      <c r="W259"/>
      <c r="X259"/>
    </row>
    <row r="260" spans="1:24" x14ac:dyDescent="0.25">
      <c r="A260" s="31" t="s">
        <v>1073</v>
      </c>
      <c r="B260" t="str">
        <f>VLOOKUP($A260,'Plan de acci�n consolidado 2025'!$A$3:$V$504,B$1,0)</f>
        <v>4000-DESPACHO DEL SUPERINTENDENTE DELEGADO PARA ASUNTOS JURISDICCIONALES</v>
      </c>
      <c r="C260">
        <f>VLOOKUP($A260,'Plan de acci�n consolidado 2025'!$A$3:$V$504,C$1,0)</f>
        <v>2</v>
      </c>
      <c r="D260" t="str">
        <f>VLOOKUP($A260,'Plan de acci�n consolidado 2025'!$A$3:$V$504,D$1,0)</f>
        <v>Actividad propia Eliminada</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171">
        <f>VLOOKUP($A260,'Plan de acci�n consolidado 2025'!$A$3:$V$504,T$1,0)</f>
        <v>45691</v>
      </c>
      <c r="U260" s="171">
        <f>VLOOKUP($A260,'Plan de acci�n consolidado 2025'!$A$3:$V$504,U$1,0)</f>
        <v>45807</v>
      </c>
      <c r="V260" t="str">
        <f>VLOOKUP($A260,'Plan de acci�n consolidado 2025'!$A$3:$V$504,V$1,0)</f>
        <v>4000-DESPACHO DEL SUPERINTENDENTE DELEGADO PARA ASUNTOS JURISDICCIONALES</v>
      </c>
      <c r="W260"/>
      <c r="X260"/>
    </row>
    <row r="261" spans="1:24" x14ac:dyDescent="0.25">
      <c r="A261" s="31" t="s">
        <v>1074</v>
      </c>
      <c r="B261" t="str">
        <f>VLOOKUP($A261,'Plan de acci�n consolidado 2025'!$A$3:$V$504,B$1,0)</f>
        <v>4000-DESPACHO DEL SUPERINTENDENTE DELEGADO PARA ASUNTOS JURISDICCIONALES</v>
      </c>
      <c r="C261">
        <f>VLOOKUP($A261,'Plan de acci�n consolidado 2025'!$A$3:$V$504,C$1,0)</f>
        <v>2</v>
      </c>
      <c r="D261" t="str">
        <f>VLOOKUP($A261,'Plan de acci�n consolidado 2025'!$A$3:$V$504,D$1,0)</f>
        <v>Actividad sin participación Eliminada</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171">
        <f>VLOOKUP($A261,'Plan de acci�n consolidado 2025'!$A$3:$V$504,T$1,0)</f>
        <v>45811</v>
      </c>
      <c r="U261" s="171">
        <f>VLOOKUP($A261,'Plan de acci�n consolidado 2025'!$A$3:$V$504,U$1,0)</f>
        <v>45905</v>
      </c>
      <c r="V261" t="str">
        <f>VLOOKUP($A261,'Plan de acci�n consolidado 2025'!$A$3:$V$504,V$1,0)</f>
        <v>73-GRUPO DE TRABAJO DE COMUNICACION</v>
      </c>
      <c r="W261"/>
      <c r="X261"/>
    </row>
    <row r="262" spans="1:24" x14ac:dyDescent="0.25">
      <c r="A262" s="31" t="s">
        <v>1075</v>
      </c>
      <c r="B262" t="str">
        <f>VLOOKUP($A262,'Plan de acci�n consolidado 2025'!$A$3:$V$504,B$1,0)</f>
        <v>4000-DESPACHO DEL SUPERINTENDENTE DELEGADO PARA ASUNTOS JURISDICCIONALES</v>
      </c>
      <c r="C262">
        <f>VLOOKUP($A262,'Plan de acci�n consolidado 2025'!$A$3:$V$504,C$1,0)</f>
        <v>2</v>
      </c>
      <c r="D262" t="str">
        <f>VLOOKUP($A262,'Plan de acci�n consolidado 2025'!$A$3:$V$504,D$1,0)</f>
        <v>Actividad propia Eliminada</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171">
        <f>VLOOKUP($A262,'Plan de acci�n consolidado 2025'!$A$3:$V$504,T$1,0)</f>
        <v>45908</v>
      </c>
      <c r="U262" s="171">
        <f>VLOOKUP($A262,'Plan de acci�n consolidado 2025'!$A$3:$V$504,U$1,0)</f>
        <v>45947</v>
      </c>
      <c r="V262" t="str">
        <f>VLOOKUP($A262,'Plan de acci�n consolidado 2025'!$A$3:$V$504,V$1,0)</f>
        <v>4000-DESPACHO DEL SUPERINTENDENTE DELEGADO PARA ASUNTOS JURISDICCIONALES</v>
      </c>
      <c r="W262"/>
      <c r="X262"/>
    </row>
    <row r="263" spans="1:24" x14ac:dyDescent="0.25">
      <c r="A263" s="31" t="s">
        <v>1076</v>
      </c>
      <c r="B263" t="str">
        <f>VLOOKUP($A263,'Plan de acci�n consolidado 2025'!$A$3:$V$504,B$1,0)</f>
        <v>4000-DESPACHO DEL SUPERINTENDENTE DELEGADO PARA ASUNTOS JURISDICCIONALES</v>
      </c>
      <c r="C263">
        <f>VLOOKUP($A263,'Plan de acci�n consolidado 2025'!$A$3:$V$504,C$1,0)</f>
        <v>2</v>
      </c>
      <c r="D263" t="str">
        <f>VLOOKUP($A263,'Plan de acci�n consolidado 2025'!$A$3:$V$504,D$1,0)</f>
        <v>Actividad propia Eliminada</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171">
        <f>VLOOKUP($A263,'Plan de acci�n consolidado 2025'!$A$3:$V$504,T$1,0)</f>
        <v>45950</v>
      </c>
      <c r="U263" s="171">
        <f>VLOOKUP($A263,'Plan de acci�n consolidado 2025'!$A$3:$V$504,U$1,0)</f>
        <v>45968</v>
      </c>
      <c r="V263" t="str">
        <f>VLOOKUP($A263,'Plan de acci�n consolidado 2025'!$A$3:$V$504,V$1,0)</f>
        <v>4000-DESPACHO DEL SUPERINTENDENTE DELEGADO PARA ASUNTOS JURISDICCIONALES</v>
      </c>
      <c r="W263"/>
      <c r="X263"/>
    </row>
    <row r="264" spans="1:24" x14ac:dyDescent="0.25">
      <c r="A264" s="31" t="s">
        <v>1077</v>
      </c>
      <c r="B264" t="str">
        <f>VLOOKUP($A264,'Plan de acci�n consolidado 2025'!$A$3:$V$504,B$1,0)</f>
        <v>4000-DESPACHO DEL SUPERINTENDENTE DELEGADO PARA ASUNTOS JURISDICCIONALES</v>
      </c>
      <c r="C264">
        <f>VLOOKUP($A264,'Plan de acci�n consolidado 2025'!$A$3:$V$504,C$1,0)</f>
        <v>2</v>
      </c>
      <c r="D264" t="str">
        <f>VLOOKUP($A264,'Plan de acci�n consolidado 2025'!$A$3:$V$504,D$1,0)</f>
        <v>Actividad sin participación Eliminada</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171">
        <f>VLOOKUP($A264,'Plan de acci�n consolidado 2025'!$A$3:$V$504,T$1,0)</f>
        <v>45971</v>
      </c>
      <c r="U264" s="171">
        <f>VLOOKUP($A264,'Plan de acci�n consolidado 2025'!$A$3:$V$504,U$1,0)</f>
        <v>45975</v>
      </c>
      <c r="V264" t="str">
        <f>VLOOKUP($A264,'Plan de acci�n consolidado 2025'!$A$3:$V$504,V$1,0)</f>
        <v>20-OFICINA DE TECNOLOGÍA E INFORMÁTICA</v>
      </c>
      <c r="W264"/>
      <c r="X264"/>
    </row>
    <row r="265" spans="1:24" x14ac:dyDescent="0.25">
      <c r="A265" s="31" t="s">
        <v>1078</v>
      </c>
      <c r="B265" t="str">
        <f>VLOOKUP($A265,'Plan de acci�n consolidado 2025'!$A$3:$V$504,B$1,0)</f>
        <v>4000-DESPACHO DEL SUPERINTENDENTE DELEGADO PARA ASUNTOS JURISDICCIONALES</v>
      </c>
      <c r="C265">
        <f>VLOOKUP($A265,'Plan de acci�n consolidado 2025'!$A$3:$V$504,C$1,0)</f>
        <v>2</v>
      </c>
      <c r="D265" t="str">
        <f>VLOOKUP($A265,'Plan de acci�n consolidado 2025'!$A$3:$V$504,D$1,0)</f>
        <v>Actividad propia Eliminada</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171">
        <f>VLOOKUP($A265,'Plan de acci�n consolidado 2025'!$A$3:$V$504,T$1,0)</f>
        <v>45979</v>
      </c>
      <c r="U265" s="171">
        <f>VLOOKUP($A265,'Plan de acci�n consolidado 2025'!$A$3:$V$504,U$1,0)</f>
        <v>45996</v>
      </c>
      <c r="V265" t="str">
        <f>VLOOKUP($A265,'Plan de acci�n consolidado 2025'!$A$3:$V$504,V$1,0)</f>
        <v>4000-DESPACHO DEL SUPERINTENDENTE DELEGADO PARA ASUNTOS JURISDICCIONALES;
73-GRUPO DE TRABAJO DE COMUNICACION</v>
      </c>
      <c r="W265"/>
      <c r="X265"/>
    </row>
    <row r="266" spans="1:24" x14ac:dyDescent="0.25">
      <c r="A266" s="31" t="s">
        <v>1079</v>
      </c>
      <c r="B266" t="str">
        <f>VLOOKUP($A266,'Plan de acci�n consolidado 2025'!$A$3:$V$504,B$1,0)</f>
        <v>4000-DESPACHO DEL SUPERINTENDENTE DELEGADO PARA ASUNTOS JURISDICCIONALES</v>
      </c>
      <c r="C266">
        <f>VLOOKUP($A266,'Plan de acci�n consolidado 2025'!$A$3:$V$504,C$1,0)</f>
        <v>2</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71">
        <f>VLOOKUP($A266,'Plan de acci�n consolidado 2025'!$A$3:$V$504,T$1,0)</f>
        <v>45691</v>
      </c>
      <c r="U266" s="171">
        <f>VLOOKUP($A266,'Plan de acci�n consolidado 2025'!$A$3:$V$504,U$1,0)</f>
        <v>46003</v>
      </c>
      <c r="V266" t="str">
        <f>VLOOKUP($A266,'Plan de acci�n consolidado 2025'!$A$3:$V$504,V$1,0)</f>
        <v>4000-DESPACHO DEL SUPERINTENDENTE DELEGADO PARA ASUNTOS JURISDICCIONALES</v>
      </c>
      <c r="W266"/>
      <c r="X266"/>
    </row>
    <row r="267" spans="1:24" x14ac:dyDescent="0.25">
      <c r="A267" s="31" t="s">
        <v>1081</v>
      </c>
      <c r="B267" t="str">
        <f>VLOOKUP($A267,'Plan de acci�n consolidado 2025'!$A$3:$V$504,B$1,0)</f>
        <v>4000-DESPACHO DEL SUPERINTENDENTE DELEGADO PARA ASUNTOS JURISDICCIONALES</v>
      </c>
      <c r="C267">
        <f>VLOOKUP($A267,'Plan de acci�n consolidado 2025'!$A$3:$V$504,C$1,0)</f>
        <v>2</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71">
        <f>VLOOKUP($A267,'Plan de acci�n consolidado 2025'!$A$3:$V$504,T$1,0)</f>
        <v>45691</v>
      </c>
      <c r="U267" s="171">
        <f>VLOOKUP($A267,'Plan de acci�n consolidado 2025'!$A$3:$V$504,U$1,0)</f>
        <v>46003</v>
      </c>
      <c r="V267" t="str">
        <f>VLOOKUP($A267,'Plan de acci�n consolidado 2025'!$A$3:$V$504,V$1,0)</f>
        <v>4000-DESPACHO DEL SUPERINTENDENTE DELEGADO PARA ASUNTOS JURISDICCIONALES</v>
      </c>
      <c r="W267"/>
      <c r="X267"/>
    </row>
    <row r="268" spans="1:24" x14ac:dyDescent="0.25">
      <c r="A268" s="31" t="s">
        <v>1325</v>
      </c>
      <c r="B268" t="str">
        <f>VLOOKUP($A268,'Plan de acci�n consolidado 2025'!$A$3:$V$504,B$1,0)</f>
        <v>3000-DESPACHO DEL SUPERINTENDENTE DELEGADO PARA LA PROTECCIÓN DEL CONSUMIDOR</v>
      </c>
      <c r="C268">
        <f>VLOOKUP($A268,'Plan de acci�n consolidado 2025'!$A$3:$V$504,C$1,0)</f>
        <v>4</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71">
        <f>VLOOKUP($A268,'Plan de acci�n consolidado 2025'!$A$3:$V$504,T$1,0)</f>
        <v>45672</v>
      </c>
      <c r="U268" s="171">
        <f>VLOOKUP($A268,'Plan de acci�n consolidado 2025'!$A$3:$V$504,U$1,0)</f>
        <v>46021</v>
      </c>
      <c r="V268" t="str">
        <f>VLOOKUP($A268,'Plan de acci�n consolidado 2025'!$A$3:$V$504,V$1,0)</f>
        <v>3000-DESPACHO DEL SUPERINTENDENTE DELEGADO PARA LA PROTECCIÓN DEL CONSUMIDOR;
73-GRUPO DE TRABAJO DE COMUNICACION</v>
      </c>
      <c r="W268"/>
      <c r="X268"/>
    </row>
    <row r="269" spans="1:24" x14ac:dyDescent="0.25">
      <c r="A269" s="31" t="s">
        <v>1328</v>
      </c>
      <c r="B269" t="str">
        <f>VLOOKUP($A269,'Plan de acci�n consolidado 2025'!$A$3:$V$504,B$1,0)</f>
        <v>3000-DESPACHO DEL SUPERINTENDENTE DELEGADO PARA LA PROTECCIÓN DEL CONSUMIDOR</v>
      </c>
      <c r="C269">
        <f>VLOOKUP($A269,'Plan de acci�n consolidado 2025'!$A$3:$V$504,C$1,0)</f>
        <v>4</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71">
        <f>VLOOKUP($A269,'Plan de acci�n consolidado 2025'!$A$3:$V$504,T$1,0)</f>
        <v>45672</v>
      </c>
      <c r="U269" s="171">
        <f>VLOOKUP($A269,'Plan de acci�n consolidado 2025'!$A$3:$V$504,U$1,0)</f>
        <v>45839</v>
      </c>
      <c r="V269" t="str">
        <f>VLOOKUP($A269,'Plan de acci�n consolidado 2025'!$A$3:$V$504,V$1,0)</f>
        <v>3000-DESPACHO DEL SUPERINTENDENTE DELEGADO PARA LA PROTECCIÓN DEL CONSUMIDOR</v>
      </c>
      <c r="W269"/>
      <c r="X269"/>
    </row>
    <row r="270" spans="1:24" x14ac:dyDescent="0.25">
      <c r="A270" s="31" t="s">
        <v>1330</v>
      </c>
      <c r="B270" t="str">
        <f>VLOOKUP($A270,'Plan de acci�n consolidado 2025'!$A$3:$V$504,B$1,0)</f>
        <v>3000-DESPACHO DEL SUPERINTENDENTE DELEGADO PARA LA PROTECCIÓN DEL CONSUMIDOR</v>
      </c>
      <c r="C270">
        <f>VLOOKUP($A270,'Plan de acci�n consolidado 2025'!$A$3:$V$504,C$1,0)</f>
        <v>4</v>
      </c>
      <c r="D270" t="str">
        <f>VLOOKUP($A270,'Plan de acci�n consolidado 2025'!$A$3:$V$504,D$1,0)</f>
        <v>Actividad sin participación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71">
        <f>VLOOKUP($A270,'Plan de acci�n consolidado 2025'!$A$3:$V$504,T$1,0)</f>
        <v>45840</v>
      </c>
      <c r="U270" s="171">
        <f>VLOOKUP($A270,'Plan de acci�n consolidado 2025'!$A$3:$V$504,U$1,0)</f>
        <v>45869</v>
      </c>
      <c r="V270" t="str">
        <f>VLOOKUP($A270,'Plan de acci�n consolidado 2025'!$A$3:$V$504,V$1,0)</f>
        <v>73-GRUPO DE TRABAJO DE COMUNICACION</v>
      </c>
      <c r="W270"/>
      <c r="X270"/>
    </row>
    <row r="271" spans="1:24" x14ac:dyDescent="0.25">
      <c r="A271" s="31" t="s">
        <v>1332</v>
      </c>
      <c r="B271" t="str">
        <f>VLOOKUP($A271,'Plan de acci�n consolidado 2025'!$A$3:$V$504,B$1,0)</f>
        <v>3000-DESPACHO DEL SUPERINTENDENTE DELEGADO PARA LA PROTECCIÓN DEL CONSUMIDOR</v>
      </c>
      <c r="C271">
        <f>VLOOKUP($A271,'Plan de acci�n consolidado 2025'!$A$3:$V$504,C$1,0)</f>
        <v>4</v>
      </c>
      <c r="D271" t="str">
        <f>VLOOKUP($A271,'Plan de acci�n consolidado 2025'!$A$3:$V$504,D$1,0)</f>
        <v>Actividad sin participación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71">
        <f>VLOOKUP($A271,'Plan de acci�n consolidado 2025'!$A$3:$V$504,T$1,0)</f>
        <v>45870</v>
      </c>
      <c r="U271" s="171">
        <f>VLOOKUP($A271,'Plan de acci�n consolidado 2025'!$A$3:$V$504,U$1,0)</f>
        <v>46021</v>
      </c>
      <c r="V271" t="str">
        <f>VLOOKUP($A271,'Plan de acci�n consolidado 2025'!$A$3:$V$504,V$1,0)</f>
        <v>73-GRUPO DE TRABAJO DE COMUNICACION</v>
      </c>
      <c r="W271"/>
      <c r="X271"/>
    </row>
    <row r="272" spans="1:24" x14ac:dyDescent="0.25">
      <c r="A272" s="31" t="s">
        <v>1333</v>
      </c>
      <c r="B272" t="str">
        <f>VLOOKUP($A272,'Plan de acci�n consolidado 2025'!$A$3:$V$504,B$1,0)</f>
        <v>3000-DESPACHO DEL SUPERINTENDENTE DELEGADO PARA LA PROTECCIÓN DEL CONSUMIDOR</v>
      </c>
      <c r="C272">
        <f>VLOOKUP($A272,'Plan de acci�n consolidado 2025'!$A$3:$V$504,C$1,0)</f>
        <v>4</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71">
        <f>VLOOKUP($A272,'Plan de acci�n consolidado 2025'!$A$3:$V$504,T$1,0)</f>
        <v>45672</v>
      </c>
      <c r="U272" s="171">
        <f>VLOOKUP($A272,'Plan de acci�n consolidado 2025'!$A$3:$V$504,U$1,0)</f>
        <v>46006</v>
      </c>
      <c r="V272" t="str">
        <f>VLOOKUP($A272,'Plan de acci�n consolidado 2025'!$A$3:$V$504,V$1,0)</f>
        <v>3000-DESPACHO DEL SUPERINTENDENTE DELEGADO PARA LA PROTECCIÓN DEL CONSUMIDOR;
71-GRUPO DE TRABAJO DE FORMACION;
73-GRUPO DE TRABAJO DE COMUNICACION</v>
      </c>
      <c r="W272"/>
      <c r="X272"/>
    </row>
    <row r="273" spans="1:24" x14ac:dyDescent="0.25">
      <c r="A273" s="31" t="s">
        <v>1336</v>
      </c>
      <c r="B273" t="str">
        <f>VLOOKUP($A273,'Plan de acci�n consolidado 2025'!$A$3:$V$504,B$1,0)</f>
        <v>3000-DESPACHO DEL SUPERINTENDENTE DELEGADO PARA LA PROTECCIÓN DEL CONSUMIDOR</v>
      </c>
      <c r="C273">
        <f>VLOOKUP($A273,'Plan de acci�n consolidado 2025'!$A$3:$V$504,C$1,0)</f>
        <v>4</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71">
        <f>VLOOKUP($A273,'Plan de acci�n consolidado 2025'!$A$3:$V$504,T$1,0)</f>
        <v>45672</v>
      </c>
      <c r="U273" s="171">
        <f>VLOOKUP($A273,'Plan de acci�n consolidado 2025'!$A$3:$V$504,U$1,0)</f>
        <v>45744</v>
      </c>
      <c r="V273" t="str">
        <f>VLOOKUP($A273,'Plan de acci�n consolidado 2025'!$A$3:$V$504,V$1,0)</f>
        <v>3000-DESPACHO DEL SUPERINTENDENTE DELEGADO PARA LA PROTECCIÓN DEL CONSUMIDOR</v>
      </c>
      <c r="W273"/>
      <c r="X273"/>
    </row>
    <row r="274" spans="1:24" x14ac:dyDescent="0.25">
      <c r="A274" s="31" t="s">
        <v>1338</v>
      </c>
      <c r="B274" t="str">
        <f>VLOOKUP($A274,'Plan de acci�n consolidado 2025'!$A$3:$V$504,B$1,0)</f>
        <v>3000-DESPACHO DEL SUPERINTENDENTE DELEGADO PARA LA PROTECCIÓN DEL CONSUMIDOR</v>
      </c>
      <c r="C274">
        <f>VLOOKUP($A274,'Plan de acci�n consolidado 2025'!$A$3:$V$504,C$1,0)</f>
        <v>4</v>
      </c>
      <c r="D274" t="str">
        <f>VLOOKUP($A274,'Plan de acci�n consolidado 2025'!$A$3:$V$504,D$1,0)</f>
        <v>Actividad sin participación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71">
        <f>VLOOKUP($A274,'Plan de acci�n consolidado 2025'!$A$3:$V$504,T$1,0)</f>
        <v>45719</v>
      </c>
      <c r="U274" s="171">
        <f>VLOOKUP($A274,'Plan de acci�n consolidado 2025'!$A$3:$V$504,U$1,0)</f>
        <v>45807</v>
      </c>
      <c r="V274" t="str">
        <f>VLOOKUP($A274,'Plan de acci�n consolidado 2025'!$A$3:$V$504,V$1,0)</f>
        <v>71-GRUPO DE TRABAJO DE FORMACION</v>
      </c>
      <c r="W274"/>
      <c r="X274"/>
    </row>
    <row r="275" spans="1:24" x14ac:dyDescent="0.25">
      <c r="A275" s="31" t="s">
        <v>1340</v>
      </c>
      <c r="B275" t="str">
        <f>VLOOKUP($A275,'Plan de acci�n consolidado 2025'!$A$3:$V$504,B$1,0)</f>
        <v>3000-DESPACHO DEL SUPERINTENDENTE DELEGADO PARA LA PROTECCIÓN DEL CONSUMIDOR</v>
      </c>
      <c r="C275">
        <f>VLOOKUP($A275,'Plan de acci�n consolidado 2025'!$A$3:$V$504,C$1,0)</f>
        <v>4</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71">
        <f>VLOOKUP($A275,'Plan de acci�n consolidado 2025'!$A$3:$V$504,T$1,0)</f>
        <v>45748</v>
      </c>
      <c r="U275" s="171">
        <f>VLOOKUP($A275,'Plan de acci�n consolidado 2025'!$A$3:$V$504,U$1,0)</f>
        <v>45828</v>
      </c>
      <c r="V275" t="str">
        <f>VLOOKUP($A275,'Plan de acci�n consolidado 2025'!$A$3:$V$504,V$1,0)</f>
        <v>3000-DESPACHO DEL SUPERINTENDENTE DELEGADO PARA LA PROTECCIÓN DEL CONSUMIDOR</v>
      </c>
      <c r="W275"/>
      <c r="X275"/>
    </row>
    <row r="276" spans="1:24" x14ac:dyDescent="0.25">
      <c r="A276" s="31" t="s">
        <v>1342</v>
      </c>
      <c r="B276" t="str">
        <f>VLOOKUP($A276,'Plan de acci�n consolidado 2025'!$A$3:$V$504,B$1,0)</f>
        <v>3000-DESPACHO DEL SUPERINTENDENTE DELEGADO PARA LA PROTECCIÓN DEL CONSUMIDOR</v>
      </c>
      <c r="C276">
        <f>VLOOKUP($A276,'Plan de acci�n consolidado 2025'!$A$3:$V$504,C$1,0)</f>
        <v>4</v>
      </c>
      <c r="D276" t="str">
        <f>VLOOKUP($A276,'Plan de acci�n consolidado 2025'!$A$3:$V$504,D$1,0)</f>
        <v>Actividad sin participación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71">
        <f>VLOOKUP($A276,'Plan de acci�n consolidado 2025'!$A$3:$V$504,T$1,0)</f>
        <v>45811</v>
      </c>
      <c r="U276" s="171">
        <f>VLOOKUP($A276,'Plan de acci�n consolidado 2025'!$A$3:$V$504,U$1,0)</f>
        <v>45947</v>
      </c>
      <c r="V276" t="str">
        <f>VLOOKUP($A276,'Plan de acci�n consolidado 2025'!$A$3:$V$504,V$1,0)</f>
        <v>71-GRUPO DE TRABAJO DE FORMACION</v>
      </c>
      <c r="W276"/>
      <c r="X276"/>
    </row>
    <row r="277" spans="1:24" x14ac:dyDescent="0.25">
      <c r="A277" s="31" t="s">
        <v>1344</v>
      </c>
      <c r="B277" t="str">
        <f>VLOOKUP($A277,'Plan de acci�n consolidado 2025'!$A$3:$V$504,B$1,0)</f>
        <v>3000-DESPACHO DEL SUPERINTENDENTE DELEGADO PARA LA PROTECCIÓN DEL CONSUMIDOR</v>
      </c>
      <c r="C277">
        <f>VLOOKUP($A277,'Plan de acci�n consolidado 2025'!$A$3:$V$504,C$1,0)</f>
        <v>4</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curso revisado / 2 curso a revisar</v>
      </c>
      <c r="T277" s="171">
        <f>VLOOKUP($A277,'Plan de acci�n consolidado 2025'!$A$3:$V$504,T$1,0)</f>
        <v>45915</v>
      </c>
      <c r="U277" s="171">
        <f>VLOOKUP($A277,'Plan de acci�n consolidado 2025'!$A$3:$V$504,U$1,0)</f>
        <v>45968</v>
      </c>
      <c r="V277" t="str">
        <f>VLOOKUP($A277,'Plan de acci�n consolidado 2025'!$A$3:$V$504,V$1,0)</f>
        <v>3000-DESPACHO DEL SUPERINTENDENTE DELEGADO PARA LA PROTECCIÓN DEL CONSUMIDOR</v>
      </c>
      <c r="W277"/>
      <c r="X277"/>
    </row>
    <row r="278" spans="1:24" x14ac:dyDescent="0.25">
      <c r="A278" s="31" t="s">
        <v>1346</v>
      </c>
      <c r="B278" t="str">
        <f>VLOOKUP($A278,'Plan de acci�n consolidado 2025'!$A$3:$V$504,B$1,0)</f>
        <v>3000-DESPACHO DEL SUPERINTENDENTE DELEGADO PARA LA PROTECCIÓN DEL CONSUMIDOR</v>
      </c>
      <c r="C278">
        <f>VLOOKUP($A278,'Plan de acci�n consolidado 2025'!$A$3:$V$504,C$1,0)</f>
        <v>4</v>
      </c>
      <c r="D278" t="str">
        <f>VLOOKUP($A278,'Plan de acci�n consolidado 2025'!$A$3:$V$504,D$1,0)</f>
        <v>Actividad sin participación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71">
        <f>VLOOKUP($A278,'Plan de acci�n consolidado 2025'!$A$3:$V$504,T$1,0)</f>
        <v>45975</v>
      </c>
      <c r="U278" s="171">
        <f>VLOOKUP($A278,'Plan de acci�n consolidado 2025'!$A$3:$V$504,U$1,0)</f>
        <v>46006</v>
      </c>
      <c r="V278" t="str">
        <f>VLOOKUP($A278,'Plan de acci�n consolidado 2025'!$A$3:$V$504,V$1,0)</f>
        <v>71-GRUPO DE TRABAJO DE FORMACION;
73-GRUPO DE TRABAJO DE COMUNICACION</v>
      </c>
      <c r="W278"/>
      <c r="X278"/>
    </row>
    <row r="279" spans="1:24" x14ac:dyDescent="0.25">
      <c r="A279" s="31" t="s">
        <v>1349</v>
      </c>
      <c r="B279" t="str">
        <f>VLOOKUP($A279,'Plan de acci�n consolidado 2025'!$A$3:$V$504,B$1,0)</f>
        <v>3000-DESPACHO DEL SUPERINTENDENTE DELEGADO PARA LA PROTECCIÓN DEL CONSUMIDOR</v>
      </c>
      <c r="C279">
        <f>VLOOKUP($A279,'Plan de acci�n consolidado 2025'!$A$3:$V$504,C$1,0)</f>
        <v>4</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71">
        <f>VLOOKUP($A279,'Plan de acci�n consolidado 2025'!$A$3:$V$504,T$1,0)</f>
        <v>45672</v>
      </c>
      <c r="U279" s="171">
        <f>VLOOKUP($A279,'Plan de acci�n consolidado 2025'!$A$3:$V$504,U$1,0)</f>
        <v>46021</v>
      </c>
      <c r="V279" t="str">
        <f>VLOOKUP($A279,'Plan de acci�n consolidado 2025'!$A$3:$V$504,V$1,0)</f>
        <v>3000-DESPACHO DEL SUPERINTENDENTE DELEGADO PARA LA PROTECCIÓN DEL CONSUMIDOR</v>
      </c>
      <c r="W279"/>
      <c r="X279"/>
    </row>
    <row r="280" spans="1:24" x14ac:dyDescent="0.25">
      <c r="A280" s="31" t="s">
        <v>1351</v>
      </c>
      <c r="B280" t="str">
        <f>VLOOKUP($A280,'Plan de acci�n consolidado 2025'!$A$3:$V$504,B$1,0)</f>
        <v>3000-DESPACHO DEL SUPERINTENDENTE DELEGADO PARA LA PROTECCIÓN DEL CONSUMIDOR</v>
      </c>
      <c r="C280">
        <f>VLOOKUP($A280,'Plan de acci�n consolidado 2025'!$A$3:$V$504,C$1,0)</f>
        <v>4</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71">
        <f>VLOOKUP($A280,'Plan de acci�n consolidado 2025'!$A$3:$V$504,T$1,0)</f>
        <v>45672</v>
      </c>
      <c r="U280" s="171">
        <f>VLOOKUP($A280,'Plan de acci�n consolidado 2025'!$A$3:$V$504,U$1,0)</f>
        <v>45716</v>
      </c>
      <c r="V280" t="str">
        <f>VLOOKUP($A280,'Plan de acci�n consolidado 2025'!$A$3:$V$504,V$1,0)</f>
        <v>3000-DESPACHO DEL SUPERINTENDENTE DELEGADO PARA LA PROTECCIÓN DEL CONSUMIDOR</v>
      </c>
      <c r="W280"/>
      <c r="X280"/>
    </row>
    <row r="281" spans="1:24" x14ac:dyDescent="0.25">
      <c r="A281" s="31" t="s">
        <v>1353</v>
      </c>
      <c r="B281" t="str">
        <f>VLOOKUP($A281,'Plan de acci�n consolidado 2025'!$A$3:$V$504,B$1,0)</f>
        <v>3000-DESPACHO DEL SUPERINTENDENTE DELEGADO PARA LA PROTECCIÓN DEL CONSUMIDOR</v>
      </c>
      <c r="C281">
        <f>VLOOKUP($A281,'Plan de acci�n consolidado 2025'!$A$3:$V$504,C$1,0)</f>
        <v>4</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71">
        <f>VLOOKUP($A281,'Plan de acci�n consolidado 2025'!$A$3:$V$504,T$1,0)</f>
        <v>45719</v>
      </c>
      <c r="U281" s="171">
        <f>VLOOKUP($A281,'Plan de acci�n consolidado 2025'!$A$3:$V$504,U$1,0)</f>
        <v>46021</v>
      </c>
      <c r="V281" t="str">
        <f>VLOOKUP($A281,'Plan de acci�n consolidado 2025'!$A$3:$V$504,V$1,0)</f>
        <v>3000-DESPACHO DEL SUPERINTENDENTE DELEGADO PARA LA PROTECCIÓN DEL CONSUMIDOR</v>
      </c>
      <c r="W281"/>
      <c r="X281"/>
    </row>
    <row r="282" spans="1:24" x14ac:dyDescent="0.25">
      <c r="A282" s="31" t="s">
        <v>1354</v>
      </c>
      <c r="B282" t="str">
        <f>VLOOKUP($A282,'Plan de acci�n consolidado 2025'!$A$3:$V$504,B$1,0)</f>
        <v>3000-DESPACHO DEL SUPERINTENDENTE DELEGADO PARA LA PROTECCIÓN DEL CONSUMIDOR</v>
      </c>
      <c r="C282">
        <f>VLOOKUP($A282,'Plan de acci�n consolidado 2025'!$A$3:$V$504,C$1,0)</f>
        <v>4</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71">
        <f>VLOOKUP($A282,'Plan de acci�n consolidado 2025'!$A$3:$V$504,T$1,0)</f>
        <v>45672</v>
      </c>
      <c r="U282" s="171">
        <f>VLOOKUP($A282,'Plan de acci�n consolidado 2025'!$A$3:$V$504,U$1,0)</f>
        <v>46021</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1357</v>
      </c>
      <c r="B283" t="str">
        <f>VLOOKUP($A283,'Plan de acci�n consolidado 2025'!$A$3:$V$504,B$1,0)</f>
        <v>3000-DESPACHO DEL SUPERINTENDENTE DELEGADO PARA LA PROTECCIÓN DEL CONSUMIDOR</v>
      </c>
      <c r="C283">
        <f>VLOOKUP($A283,'Plan de acci�n consolidado 2025'!$A$3:$V$504,C$1,0)</f>
        <v>4</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71">
        <f>VLOOKUP($A283,'Plan de acci�n consolidado 2025'!$A$3:$V$504,T$1,0)</f>
        <v>45672</v>
      </c>
      <c r="U283" s="171">
        <f>VLOOKUP($A283,'Plan de acci�n consolidado 2025'!$A$3:$V$504,U$1,0)</f>
        <v>45716</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1360</v>
      </c>
      <c r="B284" t="str">
        <f>VLOOKUP($A284,'Plan de acci�n consolidado 2025'!$A$3:$V$504,B$1,0)</f>
        <v>3000-DESPACHO DEL SUPERINTENDENTE DELEGADO PARA LA PROTECCIÓN DEL CONSUMIDOR</v>
      </c>
      <c r="C284">
        <f>VLOOKUP($A284,'Plan de acci�n consolidado 2025'!$A$3:$V$504,C$1,0)</f>
        <v>4</v>
      </c>
      <c r="D284" t="str">
        <f>VLOOKUP($A284,'Plan de acci�n consolidado 2025'!$A$3:$V$504,D$1,0)</f>
        <v>Actividad sin participación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71">
        <f>VLOOKUP($A284,'Plan de acci�n consolidado 2025'!$A$3:$V$504,T$1,0)</f>
        <v>45719</v>
      </c>
      <c r="U284" s="171">
        <f>VLOOKUP($A284,'Plan de acci�n consolidado 2025'!$A$3:$V$504,U$1,0)</f>
        <v>45989</v>
      </c>
      <c r="V284" t="str">
        <f>VLOOKUP($A284,'Plan de acci�n consolidado 2025'!$A$3:$V$504,V$1,0)</f>
        <v>73-GRUPO DE TRABAJO DE COMUNICACION</v>
      </c>
      <c r="W284"/>
      <c r="X284"/>
    </row>
    <row r="285" spans="1:24" x14ac:dyDescent="0.25">
      <c r="A285" s="31" t="s">
        <v>1361</v>
      </c>
      <c r="B285" t="str">
        <f>VLOOKUP($A285,'Plan de acci�n consolidado 2025'!$A$3:$V$504,B$1,0)</f>
        <v>3000-DESPACHO DEL SUPERINTENDENTE DELEGADO PARA LA PROTECCIÓN DEL CONSUMIDOR</v>
      </c>
      <c r="C285">
        <f>VLOOKUP($A285,'Plan de acci�n consolidado 2025'!$A$3:$V$504,C$1,0)</f>
        <v>4</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71">
        <f>VLOOKUP($A285,'Plan de acci�n consolidado 2025'!$A$3:$V$504,T$1,0)</f>
        <v>45719</v>
      </c>
      <c r="U285" s="171">
        <f>VLOOKUP($A285,'Plan de acci�n consolidado 2025'!$A$3:$V$504,U$1,0)</f>
        <v>45989</v>
      </c>
      <c r="V285" t="str">
        <f>VLOOKUP($A285,'Plan de acci�n consolidado 2025'!$A$3:$V$504,V$1,0)</f>
        <v>3000-DESPACHO DEL SUPERINTENDENTE DELEGADO PARA LA PROTECCIÓN DEL CONSUMIDOR</v>
      </c>
      <c r="W285"/>
      <c r="X285"/>
    </row>
    <row r="286" spans="1:24" x14ac:dyDescent="0.25">
      <c r="A286" s="31" t="s">
        <v>1362</v>
      </c>
      <c r="B286" t="str">
        <f>VLOOKUP($A286,'Plan de acci�n consolidado 2025'!$A$3:$V$504,B$1,0)</f>
        <v>3000-DESPACHO DEL SUPERINTENDENTE DELEGADO PARA LA PROTECCIÓN DEL CONSUMIDOR</v>
      </c>
      <c r="C286">
        <f>VLOOKUP($A286,'Plan de acci�n consolidado 2025'!$A$3:$V$504,C$1,0)</f>
        <v>4</v>
      </c>
      <c r="D286" t="str">
        <f>VLOOKUP($A286,'Plan de acci�n consolidado 2025'!$A$3:$V$504,D$1,0)</f>
        <v>Actividad sin participación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71">
        <f>VLOOKUP($A286,'Plan de acci�n consolidado 2025'!$A$3:$V$504,T$1,0)</f>
        <v>45719</v>
      </c>
      <c r="U286" s="171">
        <f>VLOOKUP($A286,'Plan de acci�n consolidado 2025'!$A$3:$V$504,U$1,0)</f>
        <v>46021</v>
      </c>
      <c r="V286" t="str">
        <f>VLOOKUP($A286,'Plan de acci�n consolidado 2025'!$A$3:$V$504,V$1,0)</f>
        <v>73-GRUPO DE TRABAJO DE COMUNICACION</v>
      </c>
      <c r="W286"/>
      <c r="X286"/>
    </row>
    <row r="287" spans="1:24" x14ac:dyDescent="0.25">
      <c r="A287" s="31" t="s">
        <v>1363</v>
      </c>
      <c r="B287" t="str">
        <f>VLOOKUP($A287,'Plan de acci�n consolidado 2025'!$A$3:$V$504,B$1,0)</f>
        <v>3000-DESPACHO DEL SUPERINTENDENTE DELEGADO PARA LA PROTECCIÓN DEL CONSUMIDOR</v>
      </c>
      <c r="C287">
        <f>VLOOKUP($A287,'Plan de acci�n consolidado 2025'!$A$3:$V$504,C$1,0)</f>
        <v>4</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71">
        <f>VLOOKUP($A287,'Plan de acci�n consolidado 2025'!$A$3:$V$504,T$1,0)</f>
        <v>45672</v>
      </c>
      <c r="U287" s="171">
        <f>VLOOKUP($A287,'Plan de acci�n consolidado 2025'!$A$3:$V$504,U$1,0)</f>
        <v>46021</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1364</v>
      </c>
      <c r="B288" t="str">
        <f>VLOOKUP($A288,'Plan de acci�n consolidado 2025'!$A$3:$V$504,B$1,0)</f>
        <v>3000-DESPACHO DEL SUPERINTENDENTE DELEGADO PARA LA PROTECCIÓN DEL CONSUMIDOR</v>
      </c>
      <c r="C288">
        <f>VLOOKUP($A288,'Plan de acci�n consolidado 2025'!$A$3:$V$504,C$1,0)</f>
        <v>4</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t="str">
        <f>VLOOKUP($A288,'Plan de acci�n consolidado 2025'!$A$3:$V$504,K$1,0)</f>
        <v>N/A</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171">
        <f>VLOOKUP($A288,'Plan de acci�n consolidado 2025'!$A$3:$V$504,T$1,0)</f>
        <v>45672</v>
      </c>
      <c r="U288" s="171">
        <f>VLOOKUP($A288,'Plan de acci�n consolidado 2025'!$A$3:$V$504,U$1,0)</f>
        <v>45716</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1365</v>
      </c>
      <c r="B289" t="str">
        <f>VLOOKUP($A289,'Plan de acci�n consolidado 2025'!$A$3:$V$504,B$1,0)</f>
        <v>3000-DESPACHO DEL SUPERINTENDENTE DELEGADO PARA LA PROTECCIÓN DEL CONSUMIDOR</v>
      </c>
      <c r="C289">
        <f>VLOOKUP($A289,'Plan de acci�n consolidado 2025'!$A$3:$V$504,C$1,0)</f>
        <v>4</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t="str">
        <f>VLOOKUP($A289,'Plan de acci�n consolidado 2025'!$A$3:$V$504,K$1,0)</f>
        <v>N/A</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171">
        <f>VLOOKUP($A289,'Plan de acci�n consolidado 2025'!$A$3:$V$504,T$1,0)</f>
        <v>45719</v>
      </c>
      <c r="U289" s="171">
        <f>VLOOKUP($A289,'Plan de acci�n consolidado 2025'!$A$3:$V$504,U$1,0)</f>
        <v>46021</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855</v>
      </c>
      <c r="B290" t="str">
        <f>VLOOKUP($A290,'Plan de acci�n consolidado 2025'!$A$3:$V$504,B$1,0)</f>
        <v>7000-DESPACHO DEL SUPERINTENDENTE DELEGADO PARA LA PROTECCIÓN DE DATOS PERSONALES</v>
      </c>
      <c r="C290">
        <f>VLOOKUP($A290,'Plan de acci�n consolidado 2025'!$A$3:$V$504,C$1,0)</f>
        <v>3</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71">
        <f>VLOOKUP($A290,'Plan de acci�n consolidado 2025'!$A$3:$V$504,T$1,0)</f>
        <v>45691</v>
      </c>
      <c r="U290" s="171">
        <f>VLOOKUP($A290,'Plan de acci�n consolidado 2025'!$A$3:$V$504,U$1,0)</f>
        <v>45987</v>
      </c>
      <c r="V290" t="str">
        <f>VLOOKUP($A290,'Plan de acci�n consolidado 2025'!$A$3:$V$504,V$1,0)</f>
        <v>7000-DESPACHO DEL SUPERINTENDENTE DELEGADO PARA LA PROTECCIÓN DE DATOS PERSONALES</v>
      </c>
      <c r="W290"/>
      <c r="X290"/>
    </row>
    <row r="291" spans="1:24" x14ac:dyDescent="0.25">
      <c r="A291" s="31" t="s">
        <v>857</v>
      </c>
      <c r="B291" t="str">
        <f>VLOOKUP($A291,'Plan de acci�n consolidado 2025'!$A$3:$V$504,B$1,0)</f>
        <v>7000-DESPACHO DEL SUPERINTENDENTE DELEGADO PARA LA PROTECCIÓN DE DATOS PERSONALES</v>
      </c>
      <c r="C291">
        <f>VLOOKUP($A291,'Plan de acci�n consolidado 2025'!$A$3:$V$504,C$1,0)</f>
        <v>3</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71">
        <f>VLOOKUP($A291,'Plan de acci�n consolidado 2025'!$A$3:$V$504,T$1,0)</f>
        <v>45691</v>
      </c>
      <c r="U291" s="171">
        <f>VLOOKUP($A291,'Plan de acci�n consolidado 2025'!$A$3:$V$504,U$1,0)</f>
        <v>45789</v>
      </c>
      <c r="V291" t="str">
        <f>VLOOKUP($A291,'Plan de acci�n consolidado 2025'!$A$3:$V$504,V$1,0)</f>
        <v>7000-DESPACHO DEL SUPERINTENDENTE DELEGADO PARA LA PROTECCIÓN DE DATOS PERSONALES</v>
      </c>
      <c r="W291"/>
      <c r="X291"/>
    </row>
    <row r="292" spans="1:24" x14ac:dyDescent="0.25">
      <c r="A292" s="31" t="s">
        <v>859</v>
      </c>
      <c r="B292" t="str">
        <f>VLOOKUP($A292,'Plan de acci�n consolidado 2025'!$A$3:$V$504,B$1,0)</f>
        <v>7000-DESPACHO DEL SUPERINTENDENTE DELEGADO PARA LA PROTECCIÓN DE DATOS PERSONALES</v>
      </c>
      <c r="C292">
        <f>VLOOKUP($A292,'Plan de acci�n consolidado 2025'!$A$3:$V$504,C$1,0)</f>
        <v>3</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71">
        <f>VLOOKUP($A292,'Plan de acci�n consolidado 2025'!$A$3:$V$504,T$1,0)</f>
        <v>45790</v>
      </c>
      <c r="U292" s="171">
        <f>VLOOKUP($A292,'Plan de acci�n consolidado 2025'!$A$3:$V$504,U$1,0)</f>
        <v>45947</v>
      </c>
      <c r="V292" t="str">
        <f>VLOOKUP($A292,'Plan de acci�n consolidado 2025'!$A$3:$V$504,V$1,0)</f>
        <v>7000-DESPACHO DEL SUPERINTENDENTE DELEGADO PARA LA PROTECCIÓN DE DATOS PERSONALES</v>
      </c>
      <c r="W292"/>
      <c r="X292"/>
    </row>
    <row r="293" spans="1:24" x14ac:dyDescent="0.25">
      <c r="A293" s="31" t="s">
        <v>861</v>
      </c>
      <c r="B293" t="str">
        <f>VLOOKUP($A293,'Plan de acci�n consolidado 2025'!$A$3:$V$504,B$1,0)</f>
        <v>7000-DESPACHO DEL SUPERINTENDENTE DELEGADO PARA LA PROTECCIÓN DE DATOS PERSONALES</v>
      </c>
      <c r="C293">
        <f>VLOOKUP($A293,'Plan de acci�n consolidado 2025'!$A$3:$V$504,C$1,0)</f>
        <v>3</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71">
        <f>VLOOKUP($A293,'Plan de acci�n consolidado 2025'!$A$3:$V$504,T$1,0)</f>
        <v>45947</v>
      </c>
      <c r="U293" s="171">
        <f>VLOOKUP($A293,'Plan de acci�n consolidado 2025'!$A$3:$V$504,U$1,0)</f>
        <v>45987</v>
      </c>
      <c r="V293" t="str">
        <f>VLOOKUP($A293,'Plan de acci�n consolidado 2025'!$A$3:$V$504,V$1,0)</f>
        <v>7000-DESPACHO DEL SUPERINTENDENTE DELEGADO PARA LA PROTECCIÓN DE DATOS PERSONALES</v>
      </c>
      <c r="W293"/>
      <c r="X293"/>
    </row>
    <row r="294" spans="1:24" x14ac:dyDescent="0.25">
      <c r="A294" s="31" t="s">
        <v>862</v>
      </c>
      <c r="B294" t="str">
        <f>VLOOKUP($A294,'Plan de acci�n consolidado 2025'!$A$3:$V$504,B$1,0)</f>
        <v>7000-DESPACHO DEL SUPERINTENDENTE DELEGADO PARA LA PROTECCIÓN DE DATOS PERSONALES</v>
      </c>
      <c r="C294">
        <f>VLOOKUP($A294,'Plan de acci�n consolidado 2025'!$A$3:$V$504,C$1,0)</f>
        <v>3</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71">
        <f>VLOOKUP($A294,'Plan de acci�n consolidado 2025'!$A$3:$V$504,T$1,0)</f>
        <v>45720</v>
      </c>
      <c r="U294" s="171">
        <f>VLOOKUP($A294,'Plan de acci�n consolidado 2025'!$A$3:$V$504,U$1,0)</f>
        <v>45989</v>
      </c>
      <c r="V294" t="str">
        <f>VLOOKUP($A294,'Plan de acci�n consolidado 2025'!$A$3:$V$504,V$1,0)</f>
        <v>7000-DESPACHO DEL SUPERINTENDENTE DELEGADO PARA LA PROTECCIÓN DE DATOS PERSONALES</v>
      </c>
      <c r="W294"/>
      <c r="X294"/>
    </row>
    <row r="295" spans="1:24" x14ac:dyDescent="0.25">
      <c r="A295" s="31" t="s">
        <v>864</v>
      </c>
      <c r="B295" t="str">
        <f>VLOOKUP($A295,'Plan de acci�n consolidado 2025'!$A$3:$V$504,B$1,0)</f>
        <v>7000-DESPACHO DEL SUPERINTENDENTE DELEGADO PARA LA PROTECCIÓN DE DATOS PERSONALES</v>
      </c>
      <c r="C295">
        <f>VLOOKUP($A295,'Plan de acci�n consolidado 2025'!$A$3:$V$504,C$1,0)</f>
        <v>3</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71">
        <f>VLOOKUP($A295,'Plan de acci�n consolidado 2025'!$A$3:$V$504,T$1,0)</f>
        <v>45720</v>
      </c>
      <c r="U295" s="171">
        <f>VLOOKUP($A295,'Plan de acci�n consolidado 2025'!$A$3:$V$504,U$1,0)</f>
        <v>45961</v>
      </c>
      <c r="V295" t="str">
        <f>VLOOKUP($A295,'Plan de acci�n consolidado 2025'!$A$3:$V$504,V$1,0)</f>
        <v>7000-DESPACHO DEL SUPERINTENDENTE DELEGADO PARA LA PROTECCIÓN DE DATOS PERSONALES</v>
      </c>
      <c r="W295"/>
      <c r="X295"/>
    </row>
    <row r="296" spans="1:24" x14ac:dyDescent="0.25">
      <c r="A296" s="31" t="s">
        <v>865</v>
      </c>
      <c r="B296" t="str">
        <f>VLOOKUP($A296,'Plan de acci�n consolidado 2025'!$A$3:$V$504,B$1,0)</f>
        <v>7000-DESPACHO DEL SUPERINTENDENTE DELEGADO PARA LA PROTECCIÓN DE DATOS PERSONALES</v>
      </c>
      <c r="C296">
        <f>VLOOKUP($A296,'Plan de acci�n consolidado 2025'!$A$3:$V$504,C$1,0)</f>
        <v>3</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71">
        <f>VLOOKUP($A296,'Plan de acci�n consolidado 2025'!$A$3:$V$504,T$1,0)</f>
        <v>45839</v>
      </c>
      <c r="U296" s="171">
        <f>VLOOKUP($A296,'Plan de acci�n consolidado 2025'!$A$3:$V$504,U$1,0)</f>
        <v>45989</v>
      </c>
      <c r="V296" t="str">
        <f>VLOOKUP($A296,'Plan de acci�n consolidado 2025'!$A$3:$V$504,V$1,0)</f>
        <v>7000-DESPACHO DEL SUPERINTENDENTE DELEGADO PARA LA PROTECCIÓN DE DATOS PERSONALES</v>
      </c>
      <c r="W296"/>
      <c r="X296"/>
    </row>
    <row r="297" spans="1:24" x14ac:dyDescent="0.25">
      <c r="A297" s="31" t="s">
        <v>866</v>
      </c>
      <c r="B297" t="str">
        <f>VLOOKUP($A297,'Plan de acci�n consolidado 2025'!$A$3:$V$504,B$1,0)</f>
        <v>7000-DESPACHO DEL SUPERINTENDENTE DELEGADO PARA LA PROTECCIÓN DE DATOS PERSONALES</v>
      </c>
      <c r="C297">
        <f>VLOOKUP($A297,'Plan de acci�n consolidado 2025'!$A$3:$V$504,C$1,0)</f>
        <v>3</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71">
        <f>VLOOKUP($A297,'Plan de acci�n consolidado 2025'!$A$3:$V$504,T$1,0)</f>
        <v>45748</v>
      </c>
      <c r="U297" s="171">
        <f>VLOOKUP($A297,'Plan de acci�n consolidado 2025'!$A$3:$V$504,U$1,0)</f>
        <v>45897</v>
      </c>
      <c r="V297" t="str">
        <f>VLOOKUP($A297,'Plan de acci�n consolidado 2025'!$A$3:$V$504,V$1,0)</f>
        <v>7000-DESPACHO DEL SUPERINTENDENTE DELEGADO PARA LA PROTECCIÓN DE DATOS PERSONALES</v>
      </c>
      <c r="W297"/>
      <c r="X297"/>
    </row>
    <row r="298" spans="1:24" x14ac:dyDescent="0.25">
      <c r="A298" s="31" t="s">
        <v>868</v>
      </c>
      <c r="B298" t="str">
        <f>VLOOKUP($A298,'Plan de acci�n consolidado 2025'!$A$3:$V$504,B$1,0)</f>
        <v>7000-DESPACHO DEL SUPERINTENDENTE DELEGADO PARA LA PROTECCIÓN DE DATOS PERSONALES</v>
      </c>
      <c r="C298">
        <f>VLOOKUP($A298,'Plan de acci�n consolidado 2025'!$A$3:$V$504,C$1,0)</f>
        <v>3</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71">
        <f>VLOOKUP($A298,'Plan de acci�n consolidado 2025'!$A$3:$V$504,T$1,0)</f>
        <v>45748</v>
      </c>
      <c r="U298" s="171">
        <f>VLOOKUP($A298,'Plan de acci�n consolidado 2025'!$A$3:$V$504,U$1,0)</f>
        <v>45835</v>
      </c>
      <c r="V298" t="str">
        <f>VLOOKUP($A298,'Plan de acci�n consolidado 2025'!$A$3:$V$504,V$1,0)</f>
        <v>7000-DESPACHO DEL SUPERINTENDENTE DELEGADO PARA LA PROTECCIÓN DE DATOS PERSONALES</v>
      </c>
      <c r="W298"/>
      <c r="X298"/>
    </row>
    <row r="299" spans="1:24" x14ac:dyDescent="0.25">
      <c r="A299" s="31" t="s">
        <v>870</v>
      </c>
      <c r="B299" t="str">
        <f>VLOOKUP($A299,'Plan de acci�n consolidado 2025'!$A$3:$V$504,B$1,0)</f>
        <v>7000-DESPACHO DEL SUPERINTENDENTE DELEGADO PARA LA PROTECCIÓN DE DATOS PERSONALES</v>
      </c>
      <c r="C299">
        <f>VLOOKUP($A299,'Plan de acci�n consolidado 2025'!$A$3:$V$504,C$1,0)</f>
        <v>3</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71">
        <f>VLOOKUP($A299,'Plan de acci�n consolidado 2025'!$A$3:$V$504,T$1,0)</f>
        <v>45839</v>
      </c>
      <c r="U299" s="171">
        <f>VLOOKUP($A299,'Plan de acci�n consolidado 2025'!$A$3:$V$504,U$1,0)</f>
        <v>45897</v>
      </c>
      <c r="V299" t="str">
        <f>VLOOKUP($A299,'Plan de acci�n consolidado 2025'!$A$3:$V$504,V$1,0)</f>
        <v>7000-DESPACHO DEL SUPERINTENDENTE DELEGADO PARA LA PROTECCIÓN DE DATOS PERSONALES</v>
      </c>
      <c r="W299"/>
      <c r="X299"/>
    </row>
    <row r="300" spans="1:24" x14ac:dyDescent="0.25">
      <c r="A300" s="31" t="s">
        <v>871</v>
      </c>
      <c r="B300" t="str">
        <f>VLOOKUP($A300,'Plan de acci�n consolidado 2025'!$A$3:$V$504,B$1,0)</f>
        <v>7000-DESPACHO DEL SUPERINTENDENTE DELEGADO PARA LA PROTECCIÓN DE DATOS PERSONALES</v>
      </c>
      <c r="C300">
        <f>VLOOKUP($A300,'Plan de acci�n consolidado 2025'!$A$3:$V$504,C$1,0)</f>
        <v>3</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71">
        <f>VLOOKUP($A300,'Plan de acci�n consolidado 2025'!$A$3:$V$504,T$1,0)</f>
        <v>45692</v>
      </c>
      <c r="U300" s="171">
        <f>VLOOKUP($A300,'Plan de acci�n consolidado 2025'!$A$3:$V$504,U$1,0)</f>
        <v>45989</v>
      </c>
      <c r="V300" t="str">
        <f>VLOOKUP($A300,'Plan de acci�n consolidado 2025'!$A$3:$V$504,V$1,0)</f>
        <v>7000-DESPACHO DEL SUPERINTENDENTE DELEGADO PARA LA PROTECCIÓN DE DATOS PERSONALES;
73-GRUPO DE TRABAJO DE COMUNICACION</v>
      </c>
      <c r="W300"/>
      <c r="X300"/>
    </row>
    <row r="301" spans="1:24" x14ac:dyDescent="0.25">
      <c r="A301" s="31" t="s">
        <v>874</v>
      </c>
      <c r="B301" t="str">
        <f>VLOOKUP($A301,'Plan de acci�n consolidado 2025'!$A$3:$V$504,B$1,0)</f>
        <v>7000-DESPACHO DEL SUPERINTENDENTE DELEGADO PARA LA PROTECCIÓN DE DATOS PERSONALES</v>
      </c>
      <c r="C301">
        <f>VLOOKUP($A301,'Plan de acci�n consolidado 2025'!$A$3:$V$504,C$1,0)</f>
        <v>3</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71">
        <f>VLOOKUP($A301,'Plan de acci�n consolidado 2025'!$A$3:$V$504,T$1,0)</f>
        <v>45692</v>
      </c>
      <c r="U301" s="171">
        <f>VLOOKUP($A301,'Plan de acci�n consolidado 2025'!$A$3:$V$504,U$1,0)</f>
        <v>45933</v>
      </c>
      <c r="V301" t="str">
        <f>VLOOKUP($A301,'Plan de acci�n consolidado 2025'!$A$3:$V$504,V$1,0)</f>
        <v>7000-DESPACHO DEL SUPERINTENDENTE DELEGADO PARA LA PROTECCIÓN DE DATOS PERSONALES</v>
      </c>
      <c r="W301"/>
      <c r="X301"/>
    </row>
    <row r="302" spans="1:24" x14ac:dyDescent="0.25">
      <c r="A302" s="31" t="s">
        <v>876</v>
      </c>
      <c r="B302" t="str">
        <f>VLOOKUP($A302,'Plan de acci�n consolidado 2025'!$A$3:$V$504,B$1,0)</f>
        <v>7000-DESPACHO DEL SUPERINTENDENTE DELEGADO PARA LA PROTECCIÓN DE DATOS PERSONALES</v>
      </c>
      <c r="C302">
        <f>VLOOKUP($A302,'Plan de acci�n consolidado 2025'!$A$3:$V$504,C$1,0)</f>
        <v>3</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71">
        <f>VLOOKUP($A302,'Plan de acci�n consolidado 2025'!$A$3:$V$504,T$1,0)</f>
        <v>45811</v>
      </c>
      <c r="U302" s="171">
        <f>VLOOKUP($A302,'Plan de acci�n consolidado 2025'!$A$3:$V$504,U$1,0)</f>
        <v>45947</v>
      </c>
      <c r="V302" t="str">
        <f>VLOOKUP($A302,'Plan de acci�n consolidado 2025'!$A$3:$V$504,V$1,0)</f>
        <v>7000-DESPACHO DEL SUPERINTENDENTE DELEGADO PARA LA PROTECCIÓN DE DATOS PERSONALES</v>
      </c>
      <c r="W302"/>
      <c r="X302"/>
    </row>
    <row r="303" spans="1:24" x14ac:dyDescent="0.25">
      <c r="A303" s="31" t="s">
        <v>878</v>
      </c>
      <c r="B303" t="str">
        <f>VLOOKUP($A303,'Plan de acci�n consolidado 2025'!$A$3:$V$504,B$1,0)</f>
        <v>7000-DESPACHO DEL SUPERINTENDENTE DELEGADO PARA LA PROTECCIÓN DE DATOS PERSONALES</v>
      </c>
      <c r="C303">
        <f>VLOOKUP($A303,'Plan de acci�n consolidado 2025'!$A$3:$V$504,C$1,0)</f>
        <v>3</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71">
        <f>VLOOKUP($A303,'Plan de acci�n consolidado 2025'!$A$3:$V$504,T$1,0)</f>
        <v>45811</v>
      </c>
      <c r="U303" s="171">
        <f>VLOOKUP($A303,'Plan de acci�n consolidado 2025'!$A$3:$V$504,U$1,0)</f>
        <v>45968</v>
      </c>
      <c r="V303" t="str">
        <f>VLOOKUP($A303,'Plan de acci�n consolidado 2025'!$A$3:$V$504,V$1,0)</f>
        <v>7000-DESPACHO DEL SUPERINTENDENTE DELEGADO PARA LA PROTECCIÓN DE DATOS PERSONALES</v>
      </c>
      <c r="W303"/>
      <c r="X303"/>
    </row>
    <row r="304" spans="1:24" x14ac:dyDescent="0.25">
      <c r="A304" s="31" t="s">
        <v>880</v>
      </c>
      <c r="B304" t="str">
        <f>VLOOKUP($A304,'Plan de acci�n consolidado 2025'!$A$3:$V$504,B$1,0)</f>
        <v>7000-DESPACHO DEL SUPERINTENDENTE DELEGADO PARA LA PROTECCIÓN DE DATOS PERSONALES</v>
      </c>
      <c r="C304">
        <f>VLOOKUP($A304,'Plan de acci�n consolidado 2025'!$A$3:$V$504,C$1,0)</f>
        <v>3</v>
      </c>
      <c r="D304" t="str">
        <f>VLOOKUP($A304,'Plan de acci�n consolidado 2025'!$A$3:$V$504,D$1,0)</f>
        <v>Actividad sin participación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71">
        <f>VLOOKUP($A304,'Plan de acci�n consolidado 2025'!$A$3:$V$504,T$1,0)</f>
        <v>45811</v>
      </c>
      <c r="U304" s="171">
        <f>VLOOKUP($A304,'Plan de acci�n consolidado 2025'!$A$3:$V$504,U$1,0)</f>
        <v>45982</v>
      </c>
      <c r="V304" t="str">
        <f>VLOOKUP($A304,'Plan de acci�n consolidado 2025'!$A$3:$V$504,V$1,0)</f>
        <v>73-GRUPO DE TRABAJO DE COMUNICACION</v>
      </c>
      <c r="W304"/>
      <c r="X304"/>
    </row>
    <row r="305" spans="1:24" x14ac:dyDescent="0.25">
      <c r="A305" s="31" t="s">
        <v>882</v>
      </c>
      <c r="B305" t="str">
        <f>VLOOKUP($A305,'Plan de acci�n consolidado 2025'!$A$3:$V$504,B$1,0)</f>
        <v>7000-DESPACHO DEL SUPERINTENDENTE DELEGADO PARA LA PROTECCIÓN DE DATOS PERSONALES</v>
      </c>
      <c r="C305">
        <f>VLOOKUP($A305,'Plan de acci�n consolidado 2025'!$A$3:$V$504,C$1,0)</f>
        <v>3</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71">
        <f>VLOOKUP($A305,'Plan de acci�n consolidado 2025'!$A$3:$V$504,T$1,0)</f>
        <v>45811</v>
      </c>
      <c r="U305" s="171">
        <f>VLOOKUP($A305,'Plan de acci�n consolidado 2025'!$A$3:$V$504,U$1,0)</f>
        <v>45989</v>
      </c>
      <c r="V305" t="str">
        <f>VLOOKUP($A305,'Plan de acci�n consolidado 2025'!$A$3:$V$504,V$1,0)</f>
        <v>7000-DESPACHO DEL SUPERINTENDENTE DELEGADO PARA LA PROTECCIÓN DE DATOS PERSONALES;
73-GRUPO DE TRABAJO DE COMUNICACION</v>
      </c>
      <c r="W305"/>
      <c r="X305"/>
    </row>
    <row r="306" spans="1:24" x14ac:dyDescent="0.25">
      <c r="A306" s="31" t="s">
        <v>884</v>
      </c>
      <c r="B306" t="str">
        <f>VLOOKUP($A306,'Plan de acci�n consolidado 2025'!$A$3:$V$504,B$1,0)</f>
        <v>7000-DESPACHO DEL SUPERINTENDENTE DELEGADO PARA LA PROTECCIÓN DE DATOS PERSONALES</v>
      </c>
      <c r="C306">
        <f>VLOOKUP($A306,'Plan de acci�n consolidado 2025'!$A$3:$V$504,C$1,0)</f>
        <v>3</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71">
        <f>VLOOKUP($A306,'Plan de acci�n consolidado 2025'!$A$3:$V$504,T$1,0)</f>
        <v>45691</v>
      </c>
      <c r="U306" s="171">
        <f>VLOOKUP($A306,'Plan de acci�n consolidado 2025'!$A$3:$V$504,U$1,0)</f>
        <v>45868</v>
      </c>
      <c r="V306" t="str">
        <f>VLOOKUP($A306,'Plan de acci�n consolidado 2025'!$A$3:$V$504,V$1,0)</f>
        <v>7000-DESPACHO DEL SUPERINTENDENTE DELEGADO PARA LA PROTECCIÓN DE DATOS PERSONALES;
73-GRUPO DE TRABAJO DE COMUNICACION</v>
      </c>
      <c r="W306"/>
      <c r="X306"/>
    </row>
    <row r="307" spans="1:24" x14ac:dyDescent="0.25">
      <c r="A307" s="31" t="s">
        <v>886</v>
      </c>
      <c r="B307" t="str">
        <f>VLOOKUP($A307,'Plan de acci�n consolidado 2025'!$A$3:$V$504,B$1,0)</f>
        <v>7000-DESPACHO DEL SUPERINTENDENTE DELEGADO PARA LA PROTECCIÓN DE DATOS PERSONALES</v>
      </c>
      <c r="C307">
        <f>VLOOKUP($A307,'Plan de acci�n consolidado 2025'!$A$3:$V$504,C$1,0)</f>
        <v>3</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71">
        <f>VLOOKUP($A307,'Plan de acci�n consolidado 2025'!$A$3:$V$504,T$1,0)</f>
        <v>45691</v>
      </c>
      <c r="U307" s="171">
        <f>VLOOKUP($A307,'Plan de acci�n consolidado 2025'!$A$3:$V$504,U$1,0)</f>
        <v>45736</v>
      </c>
      <c r="V307" t="str">
        <f>VLOOKUP($A307,'Plan de acci�n consolidado 2025'!$A$3:$V$504,V$1,0)</f>
        <v>7000-DESPACHO DEL SUPERINTENDENTE DELEGADO PARA LA PROTECCIÓN DE DATOS PERSONALES</v>
      </c>
      <c r="W307"/>
      <c r="X307"/>
    </row>
    <row r="308" spans="1:24" x14ac:dyDescent="0.25">
      <c r="A308" s="31" t="s">
        <v>888</v>
      </c>
      <c r="B308" t="str">
        <f>VLOOKUP($A308,'Plan de acci�n consolidado 2025'!$A$3:$V$504,B$1,0)</f>
        <v>7000-DESPACHO DEL SUPERINTENDENTE DELEGADO PARA LA PROTECCIÓN DE DATOS PERSONALES</v>
      </c>
      <c r="C308">
        <f>VLOOKUP($A308,'Plan de acci�n consolidado 2025'!$A$3:$V$504,C$1,0)</f>
        <v>3</v>
      </c>
      <c r="D308" t="str">
        <f>VLOOKUP($A308,'Plan de acci�n consolidado 2025'!$A$3:$V$504,D$1,0)</f>
        <v>Actividad sin participación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71">
        <f>VLOOKUP($A308,'Plan de acci�n consolidado 2025'!$A$3:$V$504,T$1,0)</f>
        <v>45737</v>
      </c>
      <c r="U308" s="171">
        <f>VLOOKUP($A308,'Plan de acci�n consolidado 2025'!$A$3:$V$504,U$1,0)</f>
        <v>45782</v>
      </c>
      <c r="V308" t="str">
        <f>VLOOKUP($A308,'Plan de acci�n consolidado 2025'!$A$3:$V$504,V$1,0)</f>
        <v>73-GRUPO DE TRABAJO DE COMUNICACION</v>
      </c>
      <c r="W308"/>
      <c r="X308"/>
    </row>
    <row r="309" spans="1:24" x14ac:dyDescent="0.25">
      <c r="A309" s="31" t="s">
        <v>890</v>
      </c>
      <c r="B309" t="str">
        <f>VLOOKUP($A309,'Plan de acci�n consolidado 2025'!$A$3:$V$504,B$1,0)</f>
        <v>7000-DESPACHO DEL SUPERINTENDENTE DELEGADO PARA LA PROTECCIÓN DE DATOS PERSONALES</v>
      </c>
      <c r="C309">
        <f>VLOOKUP($A309,'Plan de acci�n consolidado 2025'!$A$3:$V$504,C$1,0)</f>
        <v>3</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71">
        <f>VLOOKUP($A309,'Plan de acci�n consolidado 2025'!$A$3:$V$504,T$1,0)</f>
        <v>45783</v>
      </c>
      <c r="U309" s="171">
        <f>VLOOKUP($A309,'Plan de acci�n consolidado 2025'!$A$3:$V$504,U$1,0)</f>
        <v>45785</v>
      </c>
      <c r="V309" t="str">
        <f>VLOOKUP($A309,'Plan de acci�n consolidado 2025'!$A$3:$V$504,V$1,0)</f>
        <v>7000-DESPACHO DEL SUPERINTENDENTE DELEGADO PARA LA PROTECCIÓN DE DATOS PERSONALES</v>
      </c>
      <c r="W309"/>
      <c r="X309"/>
    </row>
    <row r="310" spans="1:24" x14ac:dyDescent="0.25">
      <c r="A310" s="31" t="s">
        <v>892</v>
      </c>
      <c r="B310" t="str">
        <f>VLOOKUP($A310,'Plan de acci�n consolidado 2025'!$A$3:$V$504,B$1,0)</f>
        <v>7000-DESPACHO DEL SUPERINTENDENTE DELEGADO PARA LA PROTECCIÓN DE DATOS PERSONALES</v>
      </c>
      <c r="C310">
        <f>VLOOKUP($A310,'Plan de acci�n consolidado 2025'!$A$3:$V$504,C$1,0)</f>
        <v>3</v>
      </c>
      <c r="D310" t="str">
        <f>VLOOKUP($A310,'Plan de acci�n consolidado 2025'!$A$3:$V$504,D$1,0)</f>
        <v>Actividad sin participación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71">
        <f>VLOOKUP($A310,'Plan de acci�n consolidado 2025'!$A$3:$V$504,T$1,0)</f>
        <v>45786</v>
      </c>
      <c r="U310" s="171">
        <f>VLOOKUP($A310,'Plan de acci�n consolidado 2025'!$A$3:$V$504,U$1,0)</f>
        <v>45868</v>
      </c>
      <c r="V310" t="str">
        <f>VLOOKUP($A310,'Plan de acci�n consolidado 2025'!$A$3:$V$504,V$1,0)</f>
        <v>73-GRUPO DE TRABAJO DE COMUNICACION</v>
      </c>
      <c r="W310"/>
      <c r="X310"/>
    </row>
    <row r="311" spans="1:24" x14ac:dyDescent="0.25">
      <c r="A311" s="31" t="s">
        <v>1201</v>
      </c>
      <c r="B311" t="str">
        <f>VLOOKUP($A311,'Plan de acci�n consolidado 2025'!$A$3:$V$504,B$1,0)</f>
        <v>130-DIRECCIÓN FINANCIERA</v>
      </c>
      <c r="C311">
        <f>VLOOKUP($A311,'Plan de acci�n consolidado 2025'!$A$3:$V$504,C$1,0)</f>
        <v>2</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71">
        <f>VLOOKUP($A311,'Plan de acci�n consolidado 2025'!$A$3:$V$504,T$1,0)</f>
        <v>45705</v>
      </c>
      <c r="U311" s="171">
        <f>VLOOKUP($A311,'Plan de acci�n consolidado 2025'!$A$3:$V$504,U$1,0)</f>
        <v>45978</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1204</v>
      </c>
      <c r="B312" t="str">
        <f>VLOOKUP($A312,'Plan de acci�n consolidado 2025'!$A$3:$V$504,B$1,0)</f>
        <v>130-DIRECCIÓN FINANCIERA</v>
      </c>
      <c r="C312">
        <f>VLOOKUP($A312,'Plan de acci�n consolidado 2025'!$A$3:$V$504,C$1,0)</f>
        <v>2</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71">
        <f>VLOOKUP($A312,'Plan de acci�n consolidado 2025'!$A$3:$V$504,T$1,0)</f>
        <v>45705</v>
      </c>
      <c r="U312" s="171">
        <f>VLOOKUP($A312,'Plan de acci�n consolidado 2025'!$A$3:$V$504,U$1,0)</f>
        <v>45978</v>
      </c>
      <c r="V312" t="str">
        <f>VLOOKUP($A312,'Plan de acci�n consolidado 2025'!$A$3:$V$504,V$1,0)</f>
        <v>100-SECRETARIA GENERAL;
130-DIRECCIÓN FINANCIERA</v>
      </c>
      <c r="W312"/>
      <c r="X312"/>
    </row>
    <row r="313" spans="1:24" x14ac:dyDescent="0.25">
      <c r="A313" s="31" t="s">
        <v>1206</v>
      </c>
      <c r="B313" t="str">
        <f>VLOOKUP($A313,'Plan de acci�n consolidado 2025'!$A$3:$V$504,B$1,0)</f>
        <v>130-DIRECCIÓN FINANCIERA</v>
      </c>
      <c r="C313">
        <f>VLOOKUP($A313,'Plan de acci�n consolidado 2025'!$A$3:$V$504,C$1,0)</f>
        <v>2</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enviar vía correo electrónico a los delegados el estudio de análisis de nuevas fuentes de ingreso (Documento de estudio con identificación de nuevas fuentes de ingresos , y correo electrónico de envío a los Delegados)</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enviado / 1 Estudio programado</v>
      </c>
      <c r="T313" s="171">
        <f>VLOOKUP($A313,'Plan de acci�n consolidado 2025'!$A$3:$V$504,T$1,0)</f>
        <v>45705</v>
      </c>
      <c r="U313" s="171">
        <f>VLOOKUP($A313,'Plan de acci�n consolidado 2025'!$A$3:$V$504,U$1,0)</f>
        <v>45961</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1208</v>
      </c>
      <c r="B314" t="str">
        <f>VLOOKUP($A314,'Plan de acci�n consolidado 2025'!$A$3:$V$504,B$1,0)</f>
        <v>130-DIRECCIÓN FINANCIERA</v>
      </c>
      <c r="C314">
        <f>VLOOKUP($A314,'Plan de acci�n consolidado 2025'!$A$3:$V$504,C$1,0)</f>
        <v>2</v>
      </c>
      <c r="D314" t="str">
        <f>VLOOKUP($A314,'Plan de acci�n consolidado 2025'!$A$3:$V$504,D$1,0)</f>
        <v>Actividad sin participación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71">
        <f>VLOOKUP($A314,'Plan de acci�n consolidado 2025'!$A$3:$V$504,T$1,0)</f>
        <v>45705</v>
      </c>
      <c r="U314" s="171">
        <f>VLOOKUP($A314,'Plan de acci�n consolidado 2025'!$A$3:$V$504,U$1,0)</f>
        <v>45961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1210</v>
      </c>
      <c r="B315" t="str">
        <f>VLOOKUP($A315,'Plan de acci�n consolidado 2025'!$A$3:$V$506,B$1,0)</f>
        <v>130-DIRECCIÓN FINANCIERA</v>
      </c>
      <c r="C315">
        <f>VLOOKUP($A315,'Plan de acci�n consolidado 2025'!$A$3:$V$506,C$1,0)</f>
        <v>2</v>
      </c>
      <c r="D315" t="str">
        <f>VLOOKUP($A315,'Plan de acci�n consolidado 2025'!$A$3:$V$506,D$1,0)</f>
        <v>Actividad propia</v>
      </c>
      <c r="E315" t="str">
        <f>VLOOKUP($A315,'Plan de acci�n consolidado 2025'!$A$3:$V$506,E$1,0)</f>
        <v>130.1.4</v>
      </c>
      <c r="F315" t="str">
        <f>VLOOKUP($A315,'Plan de acci�n consolidado 2025'!$A$3:$V$506,F$1,0)</f>
        <v>N/A</v>
      </c>
      <c r="G315" t="str">
        <f>VLOOKUP($A315,'Plan de acci�n consolidado 2025'!$A$3:$V$506,G$1,0)</f>
        <v>N/A</v>
      </c>
      <c r="H315" t="str">
        <f>VLOOKUP($A315,'Plan de acci�n consolidado 2025'!$A$3:$V$506,H$1,0)</f>
        <v>N/A</v>
      </c>
      <c r="I315" t="str">
        <f>VLOOKUP($A315,'Plan de acci�n consolidado 2025'!$A$3:$V$506,I$1,0)</f>
        <v>N/A</v>
      </c>
      <c r="J315" t="str">
        <f>VLOOKUP($A315,'Plan de acci�n consolidado 2025'!$A$3:$V$506,J$1,0)</f>
        <v>N/A</v>
      </c>
      <c r="K315" t="str">
        <f>VLOOKUP($A315,'Plan de acci�n consolidado 2025'!$A$3:$V$506,K$1,0)</f>
        <v>N/A</v>
      </c>
      <c r="L315" t="str">
        <f>VLOOKUP($A315,'Plan de acci�n consolidado 2025'!$A$3:$V$506,L$1,0)</f>
        <v>N/A</v>
      </c>
      <c r="M315" t="str">
        <f>VLOOKUP($A315,'Plan de acci�n consolidado 2025'!$A$3:$V$506,M$1,0)</f>
        <v>N/A</v>
      </c>
      <c r="N315" t="str">
        <f>VLOOKUP($A315,'Plan de acci�n consolidado 2025'!$A$3:$V$506,N$1,0)</f>
        <v>N/A</v>
      </c>
      <c r="O315" t="str">
        <f>VLOOKUP($A315,'Plan de acci�n consolidado 2025'!$A$3:$V$506,O$1,0)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2025'!$A$3:$V$506,P$1,0)</f>
        <v>30</v>
      </c>
      <c r="Q315">
        <f>VLOOKUP($A315,'Plan de acci�n consolidado 2025'!$A$3:$V$506,Q$1,0)</f>
        <v>1</v>
      </c>
      <c r="R315" t="str">
        <f>VLOOKUP($A315,'Plan de acci�n consolidado 2025'!$A$3:$V$506,R$1,0)</f>
        <v>Númerica</v>
      </c>
      <c r="S315" t="str">
        <f>VLOOKUP($A315,'Plan de acci�n consolidado 2025'!$A$3:$V$506,S$1,0)</f>
        <v># de soportes presentados / 1 soporte a presentar</v>
      </c>
      <c r="T315" s="171">
        <f>VLOOKUP($A315,'Plan de acci�n consolidado 2025'!$A$3:$V$506,T$1,0)</f>
        <v>45705</v>
      </c>
      <c r="U315" s="171">
        <f>VLOOKUP($A315,'Plan de acci�n consolidado 2025'!$A$3:$V$506,U$1,0)</f>
        <v>45807</v>
      </c>
      <c r="V315" t="str">
        <f>VLOOKUP($A315,'Plan de acci�n consolidado 2025'!$A$3:$V$506,V$1,0)</f>
        <v>130-DIRECCIÓN FINANCIERA;
11-GRUPO DE TRABAJO DE COBRO COACTIVO</v>
      </c>
      <c r="W315"/>
      <c r="X315"/>
    </row>
    <row r="316" spans="1:24" x14ac:dyDescent="0.25">
      <c r="A316" s="31" t="s">
        <v>1212</v>
      </c>
      <c r="B316" t="str">
        <f>VLOOKUP($A316,'Plan de acci�n consolidado 2025'!$A$3:$V$506,B$1,0)</f>
        <v>130-DIRECCIÓN FINANCIERA</v>
      </c>
      <c r="C316">
        <f>VLOOKUP($A316,'Plan de acci�n consolidado 2025'!$A$3:$V$506,C$1,0)</f>
        <v>2</v>
      </c>
      <c r="D316" t="str">
        <f>VLOOKUP($A316,'Plan de acci�n consolidado 2025'!$A$3:$V$506,D$1,0)</f>
        <v>Actividad propia</v>
      </c>
      <c r="E316" t="str">
        <f>VLOOKUP($A316,'Plan de acci�n consolidado 2025'!$A$3:$V$506,E$1,0)</f>
        <v>130.1.5</v>
      </c>
      <c r="F316" t="str">
        <f>VLOOKUP($A316,'Plan de acci�n consolidado 2025'!$A$3:$V$506,F$1,0)</f>
        <v>N/A</v>
      </c>
      <c r="G316" t="str">
        <f>VLOOKUP($A316,'Plan de acci�n consolidado 2025'!$A$3:$V$506,G$1,0)</f>
        <v>N/A</v>
      </c>
      <c r="H316" t="str">
        <f>VLOOKUP($A316,'Plan de acci�n consolidado 2025'!$A$3:$V$506,H$1,0)</f>
        <v>N/A</v>
      </c>
      <c r="I316" t="str">
        <f>VLOOKUP($A316,'Plan de acci�n consolidado 2025'!$A$3:$V$506,I$1,0)</f>
        <v>N/A</v>
      </c>
      <c r="J316" t="str">
        <f>VLOOKUP($A316,'Plan de acci�n consolidado 2025'!$A$3:$V$506,J$1,0)</f>
        <v>N/A</v>
      </c>
      <c r="K316" t="str">
        <f>VLOOKUP($A316,'Plan de acci�n consolidado 2025'!$A$3:$V$506,K$1,0)</f>
        <v>N/A</v>
      </c>
      <c r="L316" t="str">
        <f>VLOOKUP($A316,'Plan de acci�n consolidado 2025'!$A$3:$V$506,L$1,0)</f>
        <v>N/A</v>
      </c>
      <c r="M316" t="str">
        <f>VLOOKUP($A316,'Plan de acci�n consolidado 2025'!$A$3:$V$506,M$1,0)</f>
        <v>N/A</v>
      </c>
      <c r="N316" t="str">
        <f>VLOOKUP($A316,'Plan de acci�n consolidado 2025'!$A$3:$V$506,N$1,0)</f>
        <v>N/A</v>
      </c>
      <c r="O316" t="str">
        <f>VLOOKUP($A316,'Plan de acci�n consolidado 2025'!$A$3:$V$506,O$1,0)</f>
        <v>Realizar mesa de trabajo para presentar el análisis de cartera y recaudo y elaborar de manera conjunta con las delegaturas los lineamientos en pro de un recaudo efectivo(Acta de reunión con lineamientos para un recaudo efectivo)</v>
      </c>
      <c r="P316">
        <f>VLOOKUP($A316,'Plan de acci�n consolidado 2025'!$A$3:$V$506,P$1,0)</f>
        <v>30</v>
      </c>
      <c r="Q316">
        <f>VLOOKUP($A316,'Plan de acci�n consolidado 2025'!$A$3:$V$506,Q$1,0)</f>
        <v>1</v>
      </c>
      <c r="R316" t="str">
        <f>VLOOKUP($A316,'Plan de acci�n consolidado 2025'!$A$3:$V$506,R$1,0)</f>
        <v>Númerica</v>
      </c>
      <c r="S316" t="str">
        <f>VLOOKUP($A316,'Plan de acci�n consolidado 2025'!$A$3:$V$506,S$1,0)</f>
        <v># de Mesas de trabajo efectuada / 1 Mesa de trabajo programada</v>
      </c>
      <c r="T316" s="171">
        <f>VLOOKUP($A316,'Plan de acci�n consolidado 2025'!$A$3:$V$506,T$1,0)</f>
        <v>45810</v>
      </c>
      <c r="U316" s="171">
        <f>VLOOKUP($A316,'Plan de acci�n consolidado 2025'!$A$3:$V$506,U$1,0)</f>
        <v>45978</v>
      </c>
      <c r="V316" t="str">
        <f>VLOOKUP($A316,'Plan de acci�n consolidado 2025'!$A$3:$V$506,V$1,0)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1367</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71">
        <f>VLOOKUP($A317,'Plan de acci�n consolidado 2025'!$A$3:$V$504,T$1,0)</f>
        <v>45719</v>
      </c>
      <c r="U317" s="171">
        <f>VLOOKUP($A317,'Plan de acci�n consolidado 2025'!$A$3:$V$504,U$1,0)</f>
        <v>46007</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1370</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71">
        <f>VLOOKUP($A318,'Plan de acci�n consolidado 2025'!$A$3:$V$504,T$1,0)</f>
        <v>45719</v>
      </c>
      <c r="U318" s="171">
        <f>VLOOKUP($A318,'Plan de acci�n consolidado 2025'!$A$3:$V$504,U$1,0)</f>
        <v>45747</v>
      </c>
      <c r="V318" t="str">
        <f>VLOOKUP($A318,'Plan de acci�n consolidado 2025'!$A$3:$V$504,V$1,0)</f>
        <v>100-SECRETARIA GENERAL;
141-GRUPO DE TRABAJO DE GESTIÓN DOCUMENTAL Y ARCHIVO;
20-OFICINA DE TECNOLOGÍA E INFORMÁTICA;
72-GRUPO DE TRABAJO DE ATENCION AL CIUDADANO</v>
      </c>
      <c r="W318"/>
      <c r="X318"/>
    </row>
    <row r="319" spans="1:24" x14ac:dyDescent="0.25">
      <c r="A319" s="31" t="s">
        <v>1373</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71">
        <f>VLOOKUP($A319,'Plan de acci�n consolidado 2025'!$A$3:$V$504,T$1,0)</f>
        <v>45748</v>
      </c>
      <c r="U319" s="171">
        <f>VLOOKUP($A319,'Plan de acci�n consolidado 2025'!$A$3:$V$504,U$1,0)</f>
        <v>45777</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1375</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71">
        <f>VLOOKUP($A320,'Plan de acci�n consolidado 2025'!$A$3:$V$504,T$1,0)</f>
        <v>45779</v>
      </c>
      <c r="U320" s="171">
        <f>VLOOKUP($A320,'Plan de acci�n consolidado 2025'!$A$3:$V$504,U$1,0)</f>
        <v>46007</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1376</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71">
        <f>VLOOKUP($A321,'Plan de acci�n consolidado 2025'!$A$3:$V$504,T$1,0)</f>
        <v>45691</v>
      </c>
      <c r="U321" s="171">
        <f>VLOOKUP($A321,'Plan de acci�n consolidado 2025'!$A$3:$V$504,U$1,0)</f>
        <v>46007</v>
      </c>
      <c r="V321" t="str">
        <f>VLOOKUP($A321,'Plan de acci�n consolidado 2025'!$A$3:$V$504,V$1,0)</f>
        <v>100-SECRETARIA GENERAL;
20-OFICINA DE TECNOLOGÍA E INFORMÁTICA;
73-GRUPO DE TRABAJO DE COMUNICACION</v>
      </c>
      <c r="W321"/>
      <c r="X321"/>
    </row>
    <row r="322" spans="1:24" x14ac:dyDescent="0.25">
      <c r="A322" s="31" t="s">
        <v>1379</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71">
        <f>VLOOKUP($A322,'Plan de acci�n consolidado 2025'!$A$3:$V$504,T$1,0)</f>
        <v>45691</v>
      </c>
      <c r="U322" s="171">
        <f>VLOOKUP($A322,'Plan de acci�n consolidado 2025'!$A$3:$V$504,U$1,0)</f>
        <v>45709</v>
      </c>
      <c r="V322" t="str">
        <f>VLOOKUP($A322,'Plan de acci�n consolidado 2025'!$A$3:$V$504,V$1,0)</f>
        <v>100-SECRETARIA GENERAL;
20-OFICINA DE TECNOLOGÍA E INFORMÁTICA</v>
      </c>
      <c r="W322"/>
      <c r="X322"/>
    </row>
    <row r="323" spans="1:24" x14ac:dyDescent="0.25">
      <c r="A323" s="31" t="s">
        <v>1382</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71">
        <f>VLOOKUP($A323,'Plan de acci�n consolidado 2025'!$A$3:$V$504,T$1,0)</f>
        <v>45705</v>
      </c>
      <c r="U323" s="171">
        <f>VLOOKUP($A323,'Plan de acci�n consolidado 2025'!$A$3:$V$504,U$1,0)</f>
        <v>45730</v>
      </c>
      <c r="V323" t="str">
        <f>VLOOKUP($A323,'Plan de acci�n consolidado 2025'!$A$3:$V$504,V$1,0)</f>
        <v>100-SECRETARIA GENERAL;
20-OFICINA DE TECNOLOGÍA E INFORMÁTICA;
73-GRUPO DE TRABAJO DE COMUNICACION</v>
      </c>
      <c r="W323"/>
      <c r="X323"/>
    </row>
    <row r="324" spans="1:24" x14ac:dyDescent="0.25">
      <c r="A324" s="31" t="s">
        <v>1384</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71">
        <f>VLOOKUP($A324,'Plan de acci�n consolidado 2025'!$A$3:$V$504,T$1,0)</f>
        <v>45733</v>
      </c>
      <c r="U324" s="171">
        <f>VLOOKUP($A324,'Plan de acci�n consolidado 2025'!$A$3:$V$504,U$1,0)</f>
        <v>46007</v>
      </c>
      <c r="V324" t="str">
        <f>VLOOKUP($A324,'Plan de acci�n consolidado 2025'!$A$3:$V$504,V$1,0)</f>
        <v>100-SECRETARIA GENERAL;
20-OFICINA DE TECNOLOGÍA E INFORMÁTICA;
73-GRUPO DE TRABAJO DE COMUNICACION</v>
      </c>
      <c r="W324"/>
      <c r="X324"/>
    </row>
    <row r="325" spans="1:24" x14ac:dyDescent="0.25">
      <c r="A325" s="31" t="s">
        <v>1385</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71">
        <f>VLOOKUP($A325,'Plan de acci�n consolidado 2025'!$A$3:$V$504,T$1,0)</f>
        <v>45684</v>
      </c>
      <c r="U325" s="171">
        <f>VLOOKUP($A325,'Plan de acci�n consolidado 2025'!$A$3:$V$504,U$1,0)</f>
        <v>46007</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1387</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71">
        <f>VLOOKUP($A326,'Plan de acci�n consolidado 2025'!$A$3:$V$504,T$1,0)</f>
        <v>45684</v>
      </c>
      <c r="U326" s="171">
        <f>VLOOKUP($A326,'Plan de acci�n consolidado 2025'!$A$3:$V$504,U$1,0)</f>
        <v>45989</v>
      </c>
      <c r="V326" t="str">
        <f>VLOOKUP($A326,'Plan de acci�n consolidado 2025'!$A$3:$V$504,V$1,0)</f>
        <v>100-SECRETARIA GENERAL</v>
      </c>
      <c r="W326"/>
      <c r="X326"/>
    </row>
    <row r="327" spans="1:24" x14ac:dyDescent="0.25">
      <c r="A327" s="31" t="s">
        <v>1389</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71">
        <f>VLOOKUP($A327,'Plan de acci�n consolidado 2025'!$A$3:$V$504,T$1,0)</f>
        <v>45684</v>
      </c>
      <c r="U327" s="171">
        <f>VLOOKUP($A327,'Plan de acci�n consolidado 2025'!$A$3:$V$504,U$1,0)</f>
        <v>46007</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1390</v>
      </c>
      <c r="B328" t="str">
        <f>VLOOKUP($A328,'Plan de acci�n consolidado 2025'!$A$3:$V$504,B$1,0)</f>
        <v>100-SECRETARIA GENERAL</v>
      </c>
      <c r="C328">
        <f>VLOOKUP($A328,'Plan de acci�n consolidado 2025'!$A$3:$V$504,C$1,0)</f>
        <v>2</v>
      </c>
      <c r="D328" t="str">
        <f>VLOOKUP($A328,'Plan de acci�n consolidado 2025'!$A$3:$V$504,D$1,0)</f>
        <v>Actividad propia Eliminada</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171">
        <f>VLOOKUP($A328,'Plan de acci�n consolidado 2025'!$A$3:$V$504,T$1,0)</f>
        <v>45964</v>
      </c>
      <c r="U328" s="171">
        <f>VLOOKUP($A328,'Plan de acci�n consolidado 2025'!$A$3:$V$504,U$1,0)</f>
        <v>46007</v>
      </c>
      <c r="V328" t="str">
        <f>VLOOKUP($A328,'Plan de acci�n consolidado 2025'!$A$3:$V$504,V$1,0)</f>
        <v>100-SECRETARIA GENERAL</v>
      </c>
      <c r="W328"/>
      <c r="X328"/>
    </row>
    <row r="329" spans="1:24" x14ac:dyDescent="0.25">
      <c r="A329" s="31" t="s">
        <v>1392</v>
      </c>
      <c r="B329" t="str">
        <f>VLOOKUP($A329,'Plan de acci�n consolidado 2025'!$A$3:$V$504,B$1,0)</f>
        <v>100-SECRETARIA GENERAL</v>
      </c>
      <c r="C329">
        <f>VLOOKUP($A329,'Plan de acci�n consolidado 2025'!$A$3:$V$504,C$1,0)</f>
        <v>2</v>
      </c>
      <c r="D329" t="str">
        <f>VLOOKUP($A329,'Plan de acci�n consolidado 2025'!$A$3:$V$504,D$1,0)</f>
        <v>Actividad propia Eliminada</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171">
        <f>VLOOKUP($A329,'Plan de acci�n consolidado 2025'!$A$3:$V$504,T$1,0)</f>
        <v>45866</v>
      </c>
      <c r="U329" s="171">
        <f>VLOOKUP($A329,'Plan de acci�n consolidado 2025'!$A$3:$V$504,U$1,0)</f>
        <v>46007</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1394</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71">
        <f>VLOOKUP($A330,'Plan de acci�n consolidado 2025'!$A$3:$V$504,T$1,0)</f>
        <v>45684</v>
      </c>
      <c r="U330" s="171">
        <f>VLOOKUP($A330,'Plan de acci�n consolidado 2025'!$A$3:$V$504,U$1,0)</f>
        <v>46010</v>
      </c>
      <c r="V330" t="str">
        <f>VLOOKUP($A330,'Plan de acci�n consolidado 2025'!$A$3:$V$504,V$1,0)</f>
        <v>100-SECRETARIA GENERAL</v>
      </c>
      <c r="W330"/>
      <c r="X330"/>
    </row>
    <row r="331" spans="1:24" x14ac:dyDescent="0.25">
      <c r="A331" s="31" t="s">
        <v>1396</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71">
        <f>VLOOKUP($A331,'Plan de acci�n consolidado 2025'!$A$3:$V$504,T$1,0)</f>
        <v>45684</v>
      </c>
      <c r="U331" s="171">
        <f>VLOOKUP($A331,'Plan de acci�n consolidado 2025'!$A$3:$V$504,U$1,0)</f>
        <v>45716</v>
      </c>
      <c r="V331" t="str">
        <f>VLOOKUP($A331,'Plan de acci�n consolidado 2025'!$A$3:$V$504,V$1,0)</f>
        <v>100-SECRETARIA GENERAL</v>
      </c>
      <c r="W331"/>
      <c r="X331"/>
    </row>
    <row r="332" spans="1:24" x14ac:dyDescent="0.25">
      <c r="A332" s="31" t="s">
        <v>1398</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71">
        <f>VLOOKUP($A332,'Plan de acci�n consolidado 2025'!$A$3:$V$504,T$1,0)</f>
        <v>45719</v>
      </c>
      <c r="U332" s="171">
        <f>VLOOKUP($A332,'Plan de acci�n consolidado 2025'!$A$3:$V$504,U$1,0)</f>
        <v>45863</v>
      </c>
      <c r="V332" t="str">
        <f>VLOOKUP($A332,'Plan de acci�n consolidado 2025'!$A$3:$V$504,V$1,0)</f>
        <v>100-SECRETARIA GENERAL</v>
      </c>
      <c r="W332"/>
      <c r="X332"/>
    </row>
    <row r="333" spans="1:24" x14ac:dyDescent="0.25">
      <c r="A333" s="31" t="s">
        <v>1399</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71">
        <f>VLOOKUP($A333,'Plan de acci�n consolidado 2025'!$A$3:$V$504,T$1,0)</f>
        <v>45719</v>
      </c>
      <c r="U333" s="171">
        <f>VLOOKUP($A333,'Plan de acci�n consolidado 2025'!$A$3:$V$504,U$1,0)</f>
        <v>46010</v>
      </c>
      <c r="V333" t="str">
        <f>VLOOKUP($A333,'Plan de acci�n consolidado 2025'!$A$3:$V$504,V$1,0)</f>
        <v>100-SECRETARIA GENERAL</v>
      </c>
      <c r="W333"/>
      <c r="X333"/>
    </row>
    <row r="334" spans="1:24" x14ac:dyDescent="0.25">
      <c r="A334" s="31" t="s">
        <v>1400</v>
      </c>
      <c r="B334" t="str">
        <f>VLOOKUP($A334,'Plan de acci�n consolidado 2025'!$A$3:$V$504,B$1,0)</f>
        <v>100-SECRETARIA GENERAL</v>
      </c>
      <c r="C334">
        <f>VLOOKUP($A334,'Plan de acci�n consolidado 2025'!$A$3:$V$504,C$1,0)</f>
        <v>2</v>
      </c>
      <c r="D334" t="str">
        <f>VLOOKUP($A334,'Plan de acci�n consolidado 2025'!$A$3:$V$504,D$1,0)</f>
        <v>Actividad propia Eliminada</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171">
        <f>VLOOKUP($A334,'Plan de acci�n consolidado 2025'!$A$3:$V$504,T$1,0)</f>
        <v>45736</v>
      </c>
      <c r="U334" s="171">
        <f>VLOOKUP($A334,'Plan de acci�n consolidado 2025'!$A$3:$V$504,U$1,0)</f>
        <v>45898</v>
      </c>
      <c r="V334" t="str">
        <f>VLOOKUP($A334,'Plan de acci�n consolidado 2025'!$A$3:$V$504,V$1,0)</f>
        <v>100-SECRETARIA GENERAL</v>
      </c>
      <c r="W334"/>
      <c r="X334"/>
    </row>
    <row r="335" spans="1:24" x14ac:dyDescent="0.25">
      <c r="A335" s="31" t="s">
        <v>1401</v>
      </c>
      <c r="B335" t="str">
        <f>VLOOKUP($A335,'Plan de acci�n consolidado 2025'!$A$3:$V$504,B$1,0)</f>
        <v>100-SECRETARIA GENERAL</v>
      </c>
      <c r="C335">
        <f>VLOOKUP($A335,'Plan de acci�n consolidado 2025'!$A$3:$V$504,C$1,0)</f>
        <v>2</v>
      </c>
      <c r="D335" t="str">
        <f>VLOOKUP($A335,'Plan de acci�n consolidado 2025'!$A$3:$V$504,D$1,0)</f>
        <v>Actividad propia Eliminada</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171">
        <f>VLOOKUP($A335,'Plan de acci�n consolidado 2025'!$A$3:$V$504,T$1,0)</f>
        <v>45832</v>
      </c>
      <c r="U335" s="171">
        <f>VLOOKUP($A335,'Plan de acci�n consolidado 2025'!$A$3:$V$504,U$1,0)</f>
        <v>46010</v>
      </c>
      <c r="V335" t="str">
        <f>VLOOKUP($A335,'Plan de acci�n consolidado 2025'!$A$3:$V$504,V$1,0)</f>
        <v>100-SECRETARIA GENERAL</v>
      </c>
      <c r="W335"/>
      <c r="X335"/>
    </row>
    <row r="336" spans="1:24" x14ac:dyDescent="0.25">
      <c r="A336" s="31" t="s">
        <v>991</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71">
        <f>VLOOKUP($A336,'Plan de acci�n consolidado 2025'!$A$3:$V$504,T$1,0)</f>
        <v>45659</v>
      </c>
      <c r="U336" s="171">
        <f>VLOOKUP($A336,'Plan de acci�n consolidado 2025'!$A$3:$V$504,U$1,0)</f>
        <v>46022</v>
      </c>
      <c r="V336" t="str">
        <f>VLOOKUP($A336,'Plan de acci�n consolidado 2025'!$A$3:$V$504,V$1,0)</f>
        <v>2000-DESPACHO DEL SUPERINTENDENTE DELEGADO PARA LA PROPIEDAD INDUSTRIAL</v>
      </c>
      <c r="W336"/>
      <c r="X336"/>
    </row>
    <row r="337" spans="1:24" x14ac:dyDescent="0.25">
      <c r="A337" s="31" t="s">
        <v>993</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71">
        <f>VLOOKUP($A337,'Plan de acci�n consolidado 2025'!$A$3:$V$504,T$1,0)</f>
        <v>45659</v>
      </c>
      <c r="U337" s="171">
        <f>VLOOKUP($A337,'Plan de acci�n consolidado 2025'!$A$3:$V$504,U$1,0)</f>
        <v>46022</v>
      </c>
      <c r="V337" t="str">
        <f>VLOOKUP($A337,'Plan de acci�n consolidado 2025'!$A$3:$V$504,V$1,0)</f>
        <v>2000-DESPACHO DEL SUPERINTENDENTE DELEGADO PARA LA PROPIEDAD INDUSTRIAL</v>
      </c>
      <c r="W337"/>
      <c r="X337"/>
    </row>
    <row r="338" spans="1:24" x14ac:dyDescent="0.25">
      <c r="A338" s="31" t="s">
        <v>994</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71">
        <f>VLOOKUP($A338,'Plan de acci�n consolidado 2025'!$A$3:$V$504,T$1,0)</f>
        <v>45719</v>
      </c>
      <c r="U338" s="171">
        <f>VLOOKUP($A338,'Plan de acci�n consolidado 2025'!$A$3:$V$504,U$1,0)</f>
        <v>45961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x14ac:dyDescent="0.25">
      <c r="A339" s="31" t="s">
        <v>997</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participación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71">
        <f>VLOOKUP($A339,'Plan de acci�n consolidado 2025'!$A$3:$V$504,T$1,0)</f>
        <v>45719</v>
      </c>
      <c r="U339" s="171">
        <f>VLOOKUP($A339,'Plan de acci�n consolidado 2025'!$A$3:$V$504,U$1,0)</f>
        <v>45747</v>
      </c>
      <c r="V339" t="str">
        <f>VLOOKUP($A339,'Plan de acci�n consolidado 2025'!$A$3:$V$504,V$1,0)</f>
        <v>2023-GRUPO DE TRABAJO DE CENTRO DE INFORMACIÓN TECNOLÓGICA Y APOYO A LA GESTIÓN DE PROPIEDAD LA INDUSTRIAL</v>
      </c>
      <c r="W339"/>
      <c r="X339"/>
    </row>
    <row r="340" spans="1:24" x14ac:dyDescent="0.25">
      <c r="A340" s="31" t="s">
        <v>999</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71">
        <f>VLOOKUP($A340,'Plan de acci�n consolidado 2025'!$A$3:$V$504,T$1,0)</f>
        <v>45748</v>
      </c>
      <c r="U340" s="171">
        <f>VLOOKUP($A340,'Plan de acci�n consolidado 2025'!$A$3:$V$504,U$1,0)</f>
        <v>45807</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x14ac:dyDescent="0.25">
      <c r="A341" s="31" t="s">
        <v>1001</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participación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71">
        <f>VLOOKUP($A341,'Plan de acci�n consolidado 2025'!$A$3:$V$504,T$1,0)</f>
        <v>45811</v>
      </c>
      <c r="U341" s="171">
        <f>VLOOKUP($A341,'Plan de acci�n consolidado 2025'!$A$3:$V$504,U$1,0)</f>
        <v>45898</v>
      </c>
      <c r="V341" t="str">
        <f>VLOOKUP($A341,'Plan de acci�n consolidado 2025'!$A$3:$V$504,V$1,0)</f>
        <v>2023-GRUPO DE TRABAJO DE CENTRO DE INFORMACIÓN TECNOLÓGICA Y APOYO A LA GESTIÓN DE PROPIEDAD LA INDUSTRIAL</v>
      </c>
      <c r="W341"/>
      <c r="X341"/>
    </row>
    <row r="342" spans="1:24" x14ac:dyDescent="0.25">
      <c r="A342" s="31" t="s">
        <v>1003</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71">
        <f>VLOOKUP($A342,'Plan de acci�n consolidado 2025'!$A$3:$V$504,T$1,0)</f>
        <v>45901</v>
      </c>
      <c r="U342" s="171">
        <f>VLOOKUP($A342,'Plan de acci�n consolidado 2025'!$A$3:$V$504,U$1,0)</f>
        <v>45961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1" t="s">
        <v>1004</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71">
        <f>VLOOKUP($A343,'Plan de acci�n consolidado 2025'!$A$3:$V$504,T$1,0)</f>
        <v>45691</v>
      </c>
      <c r="U343" s="171">
        <f>VLOOKUP($A343,'Plan de acci�n consolidado 2025'!$A$3:$V$504,U$1,0)</f>
        <v>45989</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1008</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71">
        <f>VLOOKUP($A344,'Plan de acci�n consolidado 2025'!$A$3:$V$504,T$1,0)</f>
        <v>45691</v>
      </c>
      <c r="U344" s="171">
        <f>VLOOKUP($A344,'Plan de acci�n consolidado 2025'!$A$3:$V$504,U$1,0)</f>
        <v>45716</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1010</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71">
        <f>VLOOKUP($A345,'Plan de acci�n consolidado 2025'!$A$3:$V$504,T$1,0)</f>
        <v>45719</v>
      </c>
      <c r="U345" s="171">
        <f>VLOOKUP($A345,'Plan de acci�n consolidado 2025'!$A$3:$V$504,U$1,0)</f>
        <v>45961</v>
      </c>
      <c r="V345" t="str">
        <f>VLOOKUP($A345,'Plan de acci�n consolidado 2025'!$A$3:$V$504,V$1,0)</f>
        <v>2000-DESPACHO DEL SUPERINTENDENTE DELEGADO PARA LA PROPIEDAD INDUSTRIAL</v>
      </c>
      <c r="W345"/>
      <c r="X345"/>
    </row>
    <row r="346" spans="1:24" x14ac:dyDescent="0.25">
      <c r="A346" s="31" t="s">
        <v>1012</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71">
        <f>VLOOKUP($A346,'Plan de acci�n consolidado 2025'!$A$3:$V$504,T$1,0)</f>
        <v>45965</v>
      </c>
      <c r="U346" s="171">
        <f>VLOOKUP($A346,'Plan de acci�n consolidado 2025'!$A$3:$V$504,U$1,0)</f>
        <v>45989</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1014</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71">
        <f>VLOOKUP($A347,'Plan de acci�n consolidado 2025'!$A$3:$V$504,T$1,0)</f>
        <v>45677</v>
      </c>
      <c r="U347" s="171">
        <f>VLOOKUP($A347,'Plan de acci�n consolidado 2025'!$A$3:$V$504,U$1,0)</f>
        <v>45989</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1016</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71">
        <f>VLOOKUP($A348,'Plan de acci�n consolidado 2025'!$A$3:$V$504,T$1,0)</f>
        <v>45677</v>
      </c>
      <c r="U348" s="171">
        <f>VLOOKUP($A348,'Plan de acci�n consolidado 2025'!$A$3:$V$504,U$1,0)</f>
        <v>45716</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x14ac:dyDescent="0.25">
      <c r="A349" s="31" t="s">
        <v>1019</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participación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71">
        <f>VLOOKUP($A349,'Plan de acci�n consolidado 2025'!$A$3:$V$504,T$1,0)</f>
        <v>45677</v>
      </c>
      <c r="U349" s="171">
        <f>VLOOKUP($A349,'Plan de acci�n consolidado 2025'!$A$3:$V$504,U$1,0)</f>
        <v>45716</v>
      </c>
      <c r="V349" t="str">
        <f>VLOOKUP($A349,'Plan de acci�n consolidado 2025'!$A$3:$V$504,V$1,0)</f>
        <v>10-OFICINA  ASESORA JURÍDICA</v>
      </c>
      <c r="W349"/>
      <c r="X349"/>
    </row>
    <row r="350" spans="1:24" x14ac:dyDescent="0.25">
      <c r="A350" s="31" t="s">
        <v>1022</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71">
        <f>VLOOKUP($A350,'Plan de acci�n consolidado 2025'!$A$3:$V$504,T$1,0)</f>
        <v>45719</v>
      </c>
      <c r="U350" s="171">
        <f>VLOOKUP($A350,'Plan de acci�n consolidado 2025'!$A$3:$V$504,U$1,0)</f>
        <v>45777</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x14ac:dyDescent="0.25">
      <c r="A351" s="31" t="s">
        <v>1023</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71">
        <f>VLOOKUP($A351,'Plan de acci�n consolidado 2025'!$A$3:$V$504,T$1,0)</f>
        <v>45782</v>
      </c>
      <c r="U351" s="171">
        <f>VLOOKUP($A351,'Plan de acci�n consolidado 2025'!$A$3:$V$504,U$1,0)</f>
        <v>45989</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x14ac:dyDescent="0.25">
      <c r="A352" s="31" t="s">
        <v>1024</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71">
        <f>VLOOKUP($A352,'Plan de acci�n consolidado 2025'!$A$3:$V$504,T$1,0)</f>
        <v>45664</v>
      </c>
      <c r="U352" s="171">
        <f>VLOOKUP($A352,'Plan de acci�n consolidado 2025'!$A$3:$V$504,U$1,0)</f>
        <v>45989</v>
      </c>
      <c r="V352" t="str">
        <f>VLOOKUP($A352,'Plan de acci�n consolidado 2025'!$A$3:$V$504,V$1,0)</f>
        <v>20-OFICINA DE TECNOLOGÍA E INFORMÁTICA;
2000-DESPACHO DEL SUPERINTENDENTE DELEGADO PARA LA PROPIEDAD INDUSTRIAL</v>
      </c>
      <c r="W352"/>
      <c r="X352"/>
    </row>
    <row r="353" spans="1:24" x14ac:dyDescent="0.25">
      <c r="A353" s="31" t="s">
        <v>1027</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71">
        <f>VLOOKUP($A353,'Plan de acci�n consolidado 2025'!$A$3:$V$504,T$1,0)</f>
        <v>45664</v>
      </c>
      <c r="U353" s="171">
        <f>VLOOKUP($A353,'Plan de acci�n consolidado 2025'!$A$3:$V$504,U$1,0)</f>
        <v>45989</v>
      </c>
      <c r="V353" t="str">
        <f>VLOOKUP($A353,'Plan de acci�n consolidado 2025'!$A$3:$V$504,V$1,0)</f>
        <v>20-OFICINA DE TECNOLOGÍA E INFORMÁTICA;
2000-DESPACHO DEL SUPERINTENDENTE DELEGADO PARA LA PROPIEDAD INDUSTRIAL</v>
      </c>
      <c r="W353"/>
      <c r="X353"/>
    </row>
    <row r="354" spans="1:24" x14ac:dyDescent="0.25">
      <c r="A354" s="31" t="s">
        <v>1029</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71">
        <f>VLOOKUP($A354,'Plan de acci�n consolidado 2025'!$A$3:$V$504,T$1,0)</f>
        <v>45748</v>
      </c>
      <c r="U354" s="171">
        <f>VLOOKUP($A354,'Plan de acci�n consolidado 2025'!$A$3:$V$504,U$1,0)</f>
        <v>45989</v>
      </c>
      <c r="V354" t="str">
        <f>VLOOKUP($A354,'Plan de acci�n consolidado 2025'!$A$3:$V$504,V$1,0)</f>
        <v>20-OFICINA DE TECNOLOGÍA E INFORMÁTICA;
2000-DESPACHO DEL SUPERINTENDENTE DELEGADO PARA LA PROPIEDAD INDUSTRIAL</v>
      </c>
      <c r="W354"/>
      <c r="X354"/>
    </row>
    <row r="355" spans="1:24" x14ac:dyDescent="0.25">
      <c r="A355" s="31" t="s">
        <v>1030</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71">
        <f>VLOOKUP($A355,'Plan de acci�n consolidado 2025'!$A$3:$V$504,T$1,0)</f>
        <v>45677</v>
      </c>
      <c r="U355" s="171">
        <f>VLOOKUP($A355,'Plan de acci�n consolidado 2025'!$A$3:$V$504,U$1,0)</f>
        <v>45856</v>
      </c>
      <c r="V355" t="str">
        <f>VLOOKUP($A355,'Plan de acci�n consolidado 2025'!$A$3:$V$504,V$1,0)</f>
        <v>2000-DESPACHO DEL SUPERINTENDENTE DELEGADO PARA LA PROPIEDAD INDUSTRIAL;
2010-DIRECCION DE SIGNOS DISTINTIVOS;
2020-DIRECCIÓN DE NUEVAS CREACIONES</v>
      </c>
      <c r="W355"/>
      <c r="X355"/>
    </row>
    <row r="356" spans="1:24" x14ac:dyDescent="0.25">
      <c r="A356" s="31" t="s">
        <v>1032</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participación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71">
        <f>VLOOKUP($A356,'Plan de acci�n consolidado 2025'!$A$3:$V$504,T$1,0)</f>
        <v>45677</v>
      </c>
      <c r="U356" s="171">
        <f>VLOOKUP($A356,'Plan de acci�n consolidado 2025'!$A$3:$V$504,U$1,0)</f>
        <v>45807</v>
      </c>
      <c r="V356" t="str">
        <f>VLOOKUP($A356,'Plan de acci�n consolidado 2025'!$A$3:$V$504,V$1,0)</f>
        <v>2010-DIRECCION DE SIGNOS DISTINTIVOS;
2020-DIRECCIÓN DE NUEVAS CREACIONES</v>
      </c>
      <c r="W356"/>
      <c r="X356"/>
    </row>
    <row r="357" spans="1:24" x14ac:dyDescent="0.25">
      <c r="A357" s="31" t="s">
        <v>1035</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participación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71">
        <f>VLOOKUP($A357,'Plan de acci�n consolidado 2025'!$A$3:$V$504,T$1,0)</f>
        <v>45677</v>
      </c>
      <c r="U357" s="171">
        <f>VLOOKUP($A357,'Plan de acci�n consolidado 2025'!$A$3:$V$504,U$1,0)</f>
        <v>45807</v>
      </c>
      <c r="V357" t="str">
        <f>VLOOKUP($A357,'Plan de acci�n consolidado 2025'!$A$3:$V$504,V$1,0)</f>
        <v>2010-DIRECCION DE SIGNOS DISTINTIVOS;
2020-DIRECCIÓN DE NUEVAS CREACIONES</v>
      </c>
      <c r="W357"/>
      <c r="X357"/>
    </row>
    <row r="358" spans="1:24" x14ac:dyDescent="0.25">
      <c r="A358" s="31" t="s">
        <v>1037</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71">
        <f>VLOOKUP($A358,'Plan de acci�n consolidado 2025'!$A$3:$V$504,T$1,0)</f>
        <v>45811</v>
      </c>
      <c r="U358" s="171">
        <f>VLOOKUP($A358,'Plan de acci�n consolidado 2025'!$A$3:$V$504,U$1,0)</f>
        <v>45835</v>
      </c>
      <c r="V358" t="str">
        <f>VLOOKUP($A358,'Plan de acci�n consolidado 2025'!$A$3:$V$504,V$1,0)</f>
        <v>2000-DESPACHO DEL SUPERINTENDENTE DELEGADO PARA LA PROPIEDAD INDUSTRIAL</v>
      </c>
      <c r="W358"/>
      <c r="X358"/>
    </row>
    <row r="359" spans="1:24" x14ac:dyDescent="0.25">
      <c r="A359" s="31" t="s">
        <v>1038</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71">
        <f>VLOOKUP($A359,'Plan de acci�n consolidado 2025'!$A$3:$V$504,T$1,0)</f>
        <v>45839</v>
      </c>
      <c r="U359" s="171">
        <f>VLOOKUP($A359,'Plan de acci�n consolidado 2025'!$A$3:$V$504,U$1,0)</f>
        <v>45856</v>
      </c>
      <c r="V359" t="str">
        <f>VLOOKUP($A359,'Plan de acci�n consolidado 2025'!$A$3:$V$504,V$1,0)</f>
        <v>2000-DESPACHO DEL SUPERINTENDENTE DELEGADO PARA LA PROPIEDAD INDUSTRIAL</v>
      </c>
      <c r="W359"/>
      <c r="X359"/>
    </row>
    <row r="360" spans="1:24" x14ac:dyDescent="0.25">
      <c r="A360" s="31" t="s">
        <v>509</v>
      </c>
      <c r="B360" t="str">
        <f>VLOOKUP($A360,'Plan de acci�n consolidado 2025'!$A$3:$V$504,B$1,0)</f>
        <v>50-OFICINA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71">
        <f>VLOOKUP($A360,'Plan de acci�n consolidado 2025'!$A$3:$V$504,T$1,0)</f>
        <v>45659</v>
      </c>
      <c r="U360" s="171">
        <f>VLOOKUP($A360,'Plan de acci�n consolidado 2025'!$A$3:$V$504,U$1,0)</f>
        <v>46022</v>
      </c>
      <c r="V360" t="str">
        <f>VLOOKUP($A360,'Plan de acci�n consolidado 2025'!$A$3:$V$504,V$1,0)</f>
        <v>50-OFICINA DE CONTROL INTERNO</v>
      </c>
      <c r="W360"/>
      <c r="X360"/>
    </row>
    <row r="361" spans="1:24" x14ac:dyDescent="0.25">
      <c r="A361" s="31" t="s">
        <v>513</v>
      </c>
      <c r="B361" t="str">
        <f>VLOOKUP($A361,'Plan de acci�n consolidado 2025'!$A$3:$V$504,B$1,0)</f>
        <v>50-OFICINA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71">
        <f>VLOOKUP($A361,'Plan de acci�n consolidado 2025'!$A$3:$V$504,T$1,0)</f>
        <v>45659</v>
      </c>
      <c r="U361" s="171">
        <f>VLOOKUP($A361,'Plan de acci�n consolidado 2025'!$A$3:$V$504,U$1,0)</f>
        <v>46022</v>
      </c>
      <c r="V361" t="str">
        <f>VLOOKUP($A361,'Plan de acci�n consolidado 2025'!$A$3:$V$504,V$1,0)</f>
        <v>50-OFICINA DE CONTROL INTERNO</v>
      </c>
      <c r="W361"/>
      <c r="X361"/>
    </row>
    <row r="362" spans="1:24" x14ac:dyDescent="0.25">
      <c r="A362" s="31" t="s">
        <v>514</v>
      </c>
      <c r="B362" t="str">
        <f>VLOOKUP($A362,'Plan de acci�n consolidado 2025'!$A$3:$V$504,B$1,0)</f>
        <v>50-OFICINA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71">
        <f>VLOOKUP($A362,'Plan de acci�n consolidado 2025'!$A$3:$V$504,T$1,0)</f>
        <v>45811</v>
      </c>
      <c r="U362" s="171">
        <f>VLOOKUP($A362,'Plan de acci�n consolidado 2025'!$A$3:$V$504,U$1,0)</f>
        <v>46022</v>
      </c>
      <c r="V362" t="str">
        <f>VLOOKUP($A362,'Plan de acci�n consolidado 2025'!$A$3:$V$504,V$1,0)</f>
        <v>50-OFICINA DE CONTROL INTERNO</v>
      </c>
      <c r="W362"/>
      <c r="X362"/>
    </row>
    <row r="363" spans="1:24" x14ac:dyDescent="0.25">
      <c r="A363" s="31" t="s">
        <v>516</v>
      </c>
      <c r="B363" t="str">
        <f>VLOOKUP($A363,'Plan de acci�n consolidado 2025'!$A$3:$V$504,B$1,0)</f>
        <v>50-OFICINA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71">
        <f>VLOOKUP($A363,'Plan de acci�n consolidado 2025'!$A$3:$V$504,T$1,0)</f>
        <v>45748</v>
      </c>
      <c r="U363" s="171">
        <f>VLOOKUP($A363,'Plan de acci�n consolidado 2025'!$A$3:$V$504,U$1,0)</f>
        <v>45869</v>
      </c>
      <c r="V363" t="str">
        <f>VLOOKUP($A363,'Plan de acci�n consolidado 2025'!$A$3:$V$504,V$1,0)</f>
        <v>50-OFICINA DE CONTROL INTERNO</v>
      </c>
      <c r="W363"/>
      <c r="X363"/>
    </row>
    <row r="364" spans="1:24" x14ac:dyDescent="0.25">
      <c r="A364" s="31" t="s">
        <v>518</v>
      </c>
      <c r="B364" t="str">
        <f>VLOOKUP($A364,'Plan de acci�n consolidado 2025'!$A$3:$V$504,B$1,0)</f>
        <v>50-OFICINA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71">
        <f>VLOOKUP($A364,'Plan de acci�n consolidado 2025'!$A$3:$V$504,T$1,0)</f>
        <v>45748</v>
      </c>
      <c r="U364" s="171">
        <f>VLOOKUP($A364,'Plan de acci�n consolidado 2025'!$A$3:$V$504,U$1,0)</f>
        <v>45869</v>
      </c>
      <c r="V364" t="str">
        <f>VLOOKUP($A364,'Plan de acci�n consolidado 2025'!$A$3:$V$504,V$1,0)</f>
        <v>50-OFICINA DE CONTROL INTERNO</v>
      </c>
      <c r="W364"/>
      <c r="X364"/>
    </row>
    <row r="365" spans="1:24" x14ac:dyDescent="0.25">
      <c r="A365" s="31" t="s">
        <v>519</v>
      </c>
      <c r="B365" t="str">
        <f>VLOOKUP($A365,'Plan de acci�n consolidado 2025'!$A$3:$V$504,B$1,0)</f>
        <v>50-OFICINA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71">
        <f>VLOOKUP($A365,'Plan de acci�n consolidado 2025'!$A$3:$V$504,T$1,0)</f>
        <v>45748</v>
      </c>
      <c r="U365" s="171">
        <f>VLOOKUP($A365,'Plan de acci�n consolidado 2025'!$A$3:$V$504,U$1,0)</f>
        <v>45869</v>
      </c>
      <c r="V365" t="str">
        <f>VLOOKUP($A365,'Plan de acci�n consolidado 2025'!$A$3:$V$504,V$1,0)</f>
        <v>50-OFICINA DE CONTROL INTERNO</v>
      </c>
      <c r="W365"/>
      <c r="X365"/>
    </row>
    <row r="366" spans="1:24" x14ac:dyDescent="0.25">
      <c r="A366" s="31" t="s">
        <v>520</v>
      </c>
      <c r="B366" t="str">
        <f>VLOOKUP($A366,'Plan de acci�n consolidado 2025'!$A$3:$V$504,B$1,0)</f>
        <v>50-OFICINA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71">
        <f>VLOOKUP($A366,'Plan de acci�n consolidado 2025'!$A$3:$V$504,T$1,0)</f>
        <v>45707</v>
      </c>
      <c r="U366" s="171">
        <f>VLOOKUP($A366,'Plan de acci�n consolidado 2025'!$A$3:$V$504,U$1,0)</f>
        <v>45873</v>
      </c>
      <c r="V366" t="str">
        <f>VLOOKUP($A366,'Plan de acci�n consolidado 2025'!$A$3:$V$504,V$1,0)</f>
        <v>50-OFICINA DE CONTROL INTERNO</v>
      </c>
      <c r="W366"/>
      <c r="X366"/>
    </row>
    <row r="367" spans="1:24" x14ac:dyDescent="0.25">
      <c r="A367" s="31" t="s">
        <v>522</v>
      </c>
      <c r="B367" t="str">
        <f>VLOOKUP($A367,'Plan de acci�n consolidado 2025'!$A$3:$V$504,B$1,0)</f>
        <v>50-OFICINA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71">
        <f>VLOOKUP($A367,'Plan de acci�n consolidado 2025'!$A$3:$V$504,T$1,0)</f>
        <v>45707</v>
      </c>
      <c r="U367" s="171">
        <f>VLOOKUP($A367,'Plan de acci�n consolidado 2025'!$A$3:$V$504,U$1,0)</f>
        <v>45873</v>
      </c>
      <c r="V367" t="str">
        <f>VLOOKUP($A367,'Plan de acci�n consolidado 2025'!$A$3:$V$504,V$1,0)</f>
        <v>50-OFICINA DE CONTROL INTERNO</v>
      </c>
      <c r="W367"/>
      <c r="X367"/>
    </row>
    <row r="368" spans="1:24" x14ac:dyDescent="0.25">
      <c r="A368" s="31" t="s">
        <v>524</v>
      </c>
      <c r="B368" t="str">
        <f>VLOOKUP($A368,'Plan de acci�n consolidado 2025'!$A$3:$V$504,B$1,0)</f>
        <v>50-OFICINA DE CONTROL INTERNO</v>
      </c>
      <c r="C368">
        <f>VLOOKUP($A368,'Plan de acci�n consolidado 2025'!$A$3:$V$504,C$1,0)</f>
        <v>4</v>
      </c>
      <c r="D368" t="str">
        <f>VLOOKUP($A368,'Plan de acci�n consolidado 2025'!$A$3:$V$504,D$1,0)</f>
        <v>Actividad propia Eliminada</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171">
        <f>VLOOKUP($A368,'Plan de acci�n consolidado 2025'!$A$3:$V$504,T$1,0)</f>
        <v>45707</v>
      </c>
      <c r="U368" s="171">
        <f>VLOOKUP($A368,'Plan de acci�n consolidado 2025'!$A$3:$V$504,U$1,0)</f>
        <v>46010</v>
      </c>
      <c r="V368" t="str">
        <f>VLOOKUP($A368,'Plan de acci�n consolidado 2025'!$A$3:$V$504,V$1,0)</f>
        <v>50-OFICINA DE CONTROL INTERNO</v>
      </c>
      <c r="W368"/>
      <c r="X368"/>
    </row>
    <row r="369" spans="1:24" x14ac:dyDescent="0.25">
      <c r="A369" s="31" t="s">
        <v>525</v>
      </c>
      <c r="B369" t="str">
        <f>VLOOKUP($A369,'Plan de acci�n consolidado 2025'!$A$3:$V$504,B$1,0)</f>
        <v>50-OFICINA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71">
        <f>VLOOKUP($A369,'Plan de acci�n consolidado 2025'!$A$3:$V$504,T$1,0)</f>
        <v>45707</v>
      </c>
      <c r="U369" s="171">
        <f>VLOOKUP($A369,'Plan de acci�n consolidado 2025'!$A$3:$V$504,U$1,0)</f>
        <v>45873</v>
      </c>
      <c r="V369" t="str">
        <f>VLOOKUP($A369,'Plan de acci�n consolidado 2025'!$A$3:$V$504,V$1,0)</f>
        <v>50-OFICINA DE CONTROL INTERNO</v>
      </c>
      <c r="W369"/>
      <c r="X369"/>
    </row>
    <row r="370" spans="1:24" x14ac:dyDescent="0.25">
      <c r="A370" s="31" t="s">
        <v>929</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71">
        <f>VLOOKUP($A370,'Plan de acci�n consolidado 2025'!$A$3:$V$504,T$1,0)</f>
        <v>45672</v>
      </c>
      <c r="U370" s="171">
        <f>VLOOKUP($A370,'Plan de acci�n consolidado 2025'!$A$3:$V$504,U$1,0)</f>
        <v>45975</v>
      </c>
      <c r="V370" t="str">
        <f>VLOOKUP($A370,'Plan de acci�n consolidado 2025'!$A$3:$V$504,V$1,0)</f>
        <v>72-GRUPO DE TRABAJO DE ATENCION AL CIUDADANO</v>
      </c>
      <c r="W370"/>
      <c r="X370"/>
    </row>
    <row r="371" spans="1:24" x14ac:dyDescent="0.25">
      <c r="A371" s="31" t="s">
        <v>931</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71">
        <f>VLOOKUP($A371,'Plan de acci�n consolidado 2025'!$A$3:$V$504,T$1,0)</f>
        <v>45672</v>
      </c>
      <c r="U371" s="171">
        <f>VLOOKUP($A371,'Plan de acci�n consolidado 2025'!$A$3:$V$504,U$1,0)</f>
        <v>45706</v>
      </c>
      <c r="V371" t="str">
        <f>VLOOKUP($A371,'Plan de acci�n consolidado 2025'!$A$3:$V$504,V$1,0)</f>
        <v>72-GRUPO DE TRABAJO DE ATENCION AL CIUDADANO</v>
      </c>
      <c r="W371"/>
      <c r="X371"/>
    </row>
    <row r="372" spans="1:24" x14ac:dyDescent="0.25">
      <c r="A372" s="31" t="s">
        <v>933</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71">
        <f>VLOOKUP($A372,'Plan de acci�n consolidado 2025'!$A$3:$V$504,T$1,0)</f>
        <v>45707</v>
      </c>
      <c r="U372" s="171">
        <f>VLOOKUP($A372,'Plan de acci�n consolidado 2025'!$A$3:$V$504,U$1,0)</f>
        <v>45716</v>
      </c>
      <c r="V372" t="str">
        <f>VLOOKUP($A372,'Plan de acci�n consolidado 2025'!$A$3:$V$504,V$1,0)</f>
        <v>72-GRUPO DE TRABAJO DE ATENCION AL CIUDADANO</v>
      </c>
      <c r="W372"/>
      <c r="X372"/>
    </row>
    <row r="373" spans="1:24" x14ac:dyDescent="0.25">
      <c r="A373" s="31" t="s">
        <v>935</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71">
        <f>VLOOKUP($A373,'Plan de acci�n consolidado 2025'!$A$3:$V$504,T$1,0)</f>
        <v>45719</v>
      </c>
      <c r="U373" s="171">
        <f>VLOOKUP($A373,'Plan de acci�n consolidado 2025'!$A$3:$V$504,U$1,0)</f>
        <v>45930</v>
      </c>
      <c r="V373" t="str">
        <f>VLOOKUP($A373,'Plan de acci�n consolidado 2025'!$A$3:$V$504,V$1,0)</f>
        <v>72-GRUPO DE TRABAJO DE ATENCION AL CIUDADANO</v>
      </c>
      <c r="W373"/>
      <c r="X373"/>
    </row>
    <row r="374" spans="1:24" x14ac:dyDescent="0.25">
      <c r="A374" s="31" t="s">
        <v>937</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71">
        <f>VLOOKUP($A374,'Plan de acci�n consolidado 2025'!$A$3:$V$504,T$1,0)</f>
        <v>45748</v>
      </c>
      <c r="U374" s="171">
        <f>VLOOKUP($A374,'Plan de acci�n consolidado 2025'!$A$3:$V$504,U$1,0)</f>
        <v>45961</v>
      </c>
      <c r="V374" t="str">
        <f>VLOOKUP($A374,'Plan de acci�n consolidado 2025'!$A$3:$V$504,V$1,0)</f>
        <v>72-GRUPO DE TRABAJO DE ATENCION AL CIUDADANO</v>
      </c>
      <c r="W374"/>
      <c r="X374"/>
    </row>
    <row r="375" spans="1:24" x14ac:dyDescent="0.25">
      <c r="A375" s="31" t="s">
        <v>939</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71">
        <f>VLOOKUP($A375,'Plan de acci�n consolidado 2025'!$A$3:$V$504,T$1,0)</f>
        <v>45754</v>
      </c>
      <c r="U375" s="171">
        <f>VLOOKUP($A375,'Plan de acci�n consolidado 2025'!$A$3:$V$504,U$1,0)</f>
        <v>45930</v>
      </c>
      <c r="V375" t="str">
        <f>VLOOKUP($A375,'Plan de acci�n consolidado 2025'!$A$3:$V$504,V$1,0)</f>
        <v>72-GRUPO DE TRABAJO DE ATENCION AL CIUDADANO</v>
      </c>
      <c r="W375"/>
      <c r="X375"/>
    </row>
    <row r="376" spans="1:24" x14ac:dyDescent="0.25">
      <c r="A376" s="31" t="s">
        <v>941</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71">
        <f>VLOOKUP($A376,'Plan de acci�n consolidado 2025'!$A$3:$V$504,T$1,0)</f>
        <v>45779</v>
      </c>
      <c r="U376" s="171">
        <f>VLOOKUP($A376,'Plan de acci�n consolidado 2025'!$A$3:$V$504,U$1,0)</f>
        <v>45930</v>
      </c>
      <c r="V376" t="str">
        <f>VLOOKUP($A376,'Plan de acci�n consolidado 2025'!$A$3:$V$504,V$1,0)</f>
        <v>72-GRUPO DE TRABAJO DE ATENCION AL CIUDADANO</v>
      </c>
      <c r="W376"/>
      <c r="X376"/>
    </row>
    <row r="377" spans="1:24" x14ac:dyDescent="0.25">
      <c r="A377" s="31" t="s">
        <v>943</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71">
        <f>VLOOKUP($A377,'Plan de acci�n consolidado 2025'!$A$3:$V$504,T$1,0)</f>
        <v>45779</v>
      </c>
      <c r="U377" s="171">
        <f>VLOOKUP($A377,'Plan de acci�n consolidado 2025'!$A$3:$V$504,U$1,0)</f>
        <v>45930</v>
      </c>
      <c r="V377" t="str">
        <f>VLOOKUP($A377,'Plan de acci�n consolidado 2025'!$A$3:$V$504,V$1,0)</f>
        <v>72-GRUPO DE TRABAJO DE ATENCION AL CIUDADANO</v>
      </c>
      <c r="W377"/>
      <c r="X377"/>
    </row>
    <row r="378" spans="1:24" x14ac:dyDescent="0.25">
      <c r="A378" s="31" t="s">
        <v>944</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71">
        <f>VLOOKUP($A378,'Plan de acci�n consolidado 2025'!$A$3:$V$504,T$1,0)</f>
        <v>45931</v>
      </c>
      <c r="U378" s="171">
        <f>VLOOKUP($A378,'Plan de acci�n consolidado 2025'!$A$3:$V$504,U$1,0)</f>
        <v>45975</v>
      </c>
      <c r="V378" t="str">
        <f>VLOOKUP($A378,'Plan de acci�n consolidado 2025'!$A$3:$V$504,V$1,0)</f>
        <v>72-GRUPO DE TRABAJO DE ATENCION AL CIUDADANO</v>
      </c>
      <c r="W378"/>
      <c r="X378"/>
    </row>
    <row r="379" spans="1:24" x14ac:dyDescent="0.25">
      <c r="A379" s="31" t="s">
        <v>946</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71">
        <f>VLOOKUP($A379,'Plan de acci�n consolidado 2025'!$A$3:$V$504,T$1,0)</f>
        <v>45691</v>
      </c>
      <c r="U379" s="171">
        <f>VLOOKUP($A379,'Plan de acci�n consolidado 2025'!$A$3:$V$504,U$1,0)</f>
        <v>46022</v>
      </c>
      <c r="V379" t="str">
        <f>VLOOKUP($A379,'Plan de acci�n consolidado 2025'!$A$3:$V$504,V$1,0)</f>
        <v>72-GRUPO DE TRABAJO DE ATENCION AL CIUDADANO</v>
      </c>
      <c r="W379"/>
      <c r="X379"/>
    </row>
    <row r="380" spans="1:24" x14ac:dyDescent="0.25">
      <c r="A380" s="31" t="s">
        <v>948</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71">
        <f>VLOOKUP($A380,'Plan de acci�n consolidado 2025'!$A$3:$V$504,T$1,0)</f>
        <v>45691</v>
      </c>
      <c r="U380" s="171">
        <f>VLOOKUP($A380,'Plan de acci�n consolidado 2025'!$A$3:$V$504,U$1,0)</f>
        <v>45747</v>
      </c>
      <c r="V380" t="str">
        <f>VLOOKUP($A380,'Plan de acci�n consolidado 2025'!$A$3:$V$504,V$1,0)</f>
        <v>72-GRUPO DE TRABAJO DE ATENCION AL CIUDADANO</v>
      </c>
      <c r="W380"/>
      <c r="X380"/>
    </row>
    <row r="381" spans="1:24" x14ac:dyDescent="0.25">
      <c r="A381" s="31" t="s">
        <v>950</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71">
        <f>VLOOKUP($A381,'Plan de acci�n consolidado 2025'!$A$3:$V$504,T$1,0)</f>
        <v>45748</v>
      </c>
      <c r="U381" s="171">
        <f>VLOOKUP($A381,'Plan de acci�n consolidado 2025'!$A$3:$V$504,U$1,0)</f>
        <v>46022</v>
      </c>
      <c r="V381" t="str">
        <f>VLOOKUP($A381,'Plan de acci�n consolidado 2025'!$A$3:$V$504,V$1,0)</f>
        <v>72-GRUPO DE TRABAJO DE ATENCION AL CIUDADANO</v>
      </c>
      <c r="W381"/>
      <c r="X381"/>
    </row>
    <row r="382" spans="1:24" x14ac:dyDescent="0.25">
      <c r="A382" s="31" t="s">
        <v>951</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71">
        <f>VLOOKUP($A382,'Plan de acci�n consolidado 2025'!$A$3:$V$504,T$1,0)</f>
        <v>45992</v>
      </c>
      <c r="U382" s="171">
        <f>VLOOKUP($A382,'Plan de acci�n consolidado 2025'!$A$3:$V$504,U$1,0)</f>
        <v>46022</v>
      </c>
      <c r="V382" t="str">
        <f>VLOOKUP($A382,'Plan de acci�n consolidado 2025'!$A$3:$V$504,V$1,0)</f>
        <v>72-GRUPO DE TRABAJO DE ATENCION AL CIUDADANO</v>
      </c>
      <c r="W382"/>
      <c r="X382"/>
    </row>
    <row r="383" spans="1:24" x14ac:dyDescent="0.25">
      <c r="A383" s="31" t="s">
        <v>953</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71">
        <f>VLOOKUP($A383,'Plan de acci�n consolidado 2025'!$A$3:$V$504,T$1,0)</f>
        <v>45691</v>
      </c>
      <c r="U383" s="171">
        <f>VLOOKUP($A383,'Plan de acci�n consolidado 2025'!$A$3:$V$504,U$1,0)</f>
        <v>45989</v>
      </c>
      <c r="V383" t="str">
        <f>VLOOKUP($A383,'Plan de acci�n consolidado 2025'!$A$3:$V$504,V$1,0)</f>
        <v>142-GRUPO DE TRABAJO DE SERVICIOS ADMINISTRATIVOS Y RECURSOS FÍSICOS;
20-OFICINA DE TECNOLOGÍA E INFORMÁTICA;
72-GRUPO DE TRABAJO DE ATENCION AL CIUDADANO</v>
      </c>
      <c r="W383"/>
      <c r="X383"/>
    </row>
    <row r="384" spans="1:24" x14ac:dyDescent="0.25">
      <c r="A384" s="31" t="s">
        <v>955</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71">
        <f>VLOOKUP($A384,'Plan de acci�n consolidado 2025'!$A$3:$V$504,T$1,0)</f>
        <v>45691</v>
      </c>
      <c r="U384" s="171">
        <f>VLOOKUP($A384,'Plan de acci�n consolidado 2025'!$A$3:$V$504,U$1,0)</f>
        <v>45730</v>
      </c>
      <c r="V384" t="str">
        <f>VLOOKUP($A384,'Plan de acci�n consolidado 2025'!$A$3:$V$504,V$1,0)</f>
        <v>72-GRUPO DE TRABAJO DE ATENCION AL CIUDADANO</v>
      </c>
      <c r="W384"/>
      <c r="X384"/>
    </row>
    <row r="385" spans="1:24" x14ac:dyDescent="0.25">
      <c r="A385" s="31" t="s">
        <v>957</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71">
        <f>VLOOKUP($A385,'Plan de acci�n consolidado 2025'!$A$3:$V$504,T$1,0)</f>
        <v>45734</v>
      </c>
      <c r="U385" s="171">
        <f>VLOOKUP($A385,'Plan de acci�n consolidado 2025'!$A$3:$V$504,U$1,0)</f>
        <v>45898</v>
      </c>
      <c r="V385" t="str">
        <f>VLOOKUP($A385,'Plan de acci�n consolidado 2025'!$A$3:$V$504,V$1,0)</f>
        <v>142-GRUPO DE TRABAJO DE SERVICIOS ADMINISTRATIVOS Y RECURSOS FÍSICOS;
72-GRUPO DE TRABAJO DE ATENCION AL CIUDADANO</v>
      </c>
      <c r="W385"/>
      <c r="X385"/>
    </row>
    <row r="386" spans="1:24" x14ac:dyDescent="0.25">
      <c r="A386" s="31" t="s">
        <v>960</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71">
        <f>VLOOKUP($A386,'Plan de acci�n consolidado 2025'!$A$3:$V$504,T$1,0)</f>
        <v>45748</v>
      </c>
      <c r="U386" s="171">
        <f>VLOOKUP($A386,'Plan de acci�n consolidado 2025'!$A$3:$V$504,U$1,0)</f>
        <v>45812</v>
      </c>
      <c r="V386" t="str">
        <f>VLOOKUP($A386,'Plan de acci�n consolidado 2025'!$A$3:$V$504,V$1,0)</f>
        <v>72-GRUPO DE TRABAJO DE ATENCION AL CIUDADANO</v>
      </c>
      <c r="W386"/>
      <c r="X386"/>
    </row>
    <row r="387" spans="1:24" x14ac:dyDescent="0.25">
      <c r="A387" s="31" t="s">
        <v>962</v>
      </c>
      <c r="B387" t="str">
        <f>VLOOKUP($A387,'Plan de acci�n consolidado 2025'!$A$3:$V$504,B$1,0)</f>
        <v>72-GRUPO DE TRABAJO DE ATENCION AL CIUDADANO</v>
      </c>
      <c r="C387">
        <f>VLOOKUP($A387,'Plan de acci�n consolidado 2025'!$A$3:$V$504,C$1,0)</f>
        <v>2</v>
      </c>
      <c r="D387" t="str">
        <f>VLOOKUP($A387,'Plan de acci�n consolidado 2025'!$A$3:$V$504,D$1,0)</f>
        <v>Actividad propia Eliminada</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171">
        <f>VLOOKUP($A387,'Plan de acci�n consolidado 2025'!$A$3:$V$504,T$1,0)</f>
        <v>45811</v>
      </c>
      <c r="U387" s="171">
        <f>VLOOKUP($A387,'Plan de acci�n consolidado 2025'!$A$3:$V$504,U$1,0)</f>
        <v>45989</v>
      </c>
      <c r="V387" t="str">
        <f>VLOOKUP($A387,'Plan de acci�n consolidado 2025'!$A$3:$V$504,V$1,0)</f>
        <v>20-OFICINA DE TECNOLOGÍA E INFORMÁTICA;
72-GRUPO DE TRABAJO DE ATENCION AL CIUDADANO</v>
      </c>
      <c r="W387"/>
      <c r="X387"/>
    </row>
    <row r="388" spans="1:24" x14ac:dyDescent="0.25">
      <c r="A388" s="31" t="s">
        <v>965</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71">
        <f>VLOOKUP($A388,'Plan de acci�n consolidado 2025'!$A$3:$V$504,T$1,0)</f>
        <v>45828</v>
      </c>
      <c r="U388" s="171">
        <f>VLOOKUP($A388,'Plan de acci�n consolidado 2025'!$A$3:$V$504,U$1,0)</f>
        <v>45989</v>
      </c>
      <c r="V388" t="str">
        <f>VLOOKUP($A388,'Plan de acci�n consolidado 2025'!$A$3:$V$504,V$1,0)</f>
        <v>20-OFICINA DE TECNOLOGÍA E INFORMÁTICA;
72-GRUPO DE TRABAJO DE ATENCION AL CIUDADANO</v>
      </c>
      <c r="W388"/>
      <c r="X388"/>
    </row>
    <row r="389" spans="1:24" x14ac:dyDescent="0.25">
      <c r="A389" s="31" t="s">
        <v>967</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71">
        <f>VLOOKUP($A389,'Plan de acci�n consolidado 2025'!$A$3:$V$504,T$1,0)</f>
        <v>45672</v>
      </c>
      <c r="U389" s="171">
        <f>VLOOKUP($A389,'Plan de acci�n consolidado 2025'!$A$3:$V$504,U$1,0)</f>
        <v>46006</v>
      </c>
      <c r="V389" t="str">
        <f>VLOOKUP($A389,'Plan de acci�n consolidado 2025'!$A$3:$V$504,V$1,0)</f>
        <v>72-GRUPO DE TRABAJO DE ATENCION AL CIUDADANO</v>
      </c>
      <c r="W389"/>
      <c r="X389"/>
    </row>
    <row r="390" spans="1:24" x14ac:dyDescent="0.25">
      <c r="A390" s="31" t="s">
        <v>969</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71">
        <f>VLOOKUP($A390,'Plan de acci�n consolidado 2025'!$A$3:$V$504,T$1,0)</f>
        <v>45672</v>
      </c>
      <c r="U390" s="171">
        <f>VLOOKUP($A390,'Plan de acci�n consolidado 2025'!$A$3:$V$504,U$1,0)</f>
        <v>45706</v>
      </c>
      <c r="V390" t="str">
        <f>VLOOKUP($A390,'Plan de acci�n consolidado 2025'!$A$3:$V$504,V$1,0)</f>
        <v>72-GRUPO DE TRABAJO DE ATENCION AL CIUDADANO</v>
      </c>
      <c r="W390"/>
      <c r="X390"/>
    </row>
    <row r="391" spans="1:24" x14ac:dyDescent="0.25">
      <c r="A391" s="31" t="s">
        <v>971</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71">
        <f>VLOOKUP($A391,'Plan de acci�n consolidado 2025'!$A$3:$V$504,T$1,0)</f>
        <v>45707</v>
      </c>
      <c r="U391" s="171">
        <f>VLOOKUP($A391,'Plan de acci�n consolidado 2025'!$A$3:$V$504,U$1,0)</f>
        <v>45716</v>
      </c>
      <c r="V391" t="str">
        <f>VLOOKUP($A391,'Plan de acci�n consolidado 2025'!$A$3:$V$504,V$1,0)</f>
        <v>72-GRUPO DE TRABAJO DE ATENCION AL CIUDADANO</v>
      </c>
      <c r="W391"/>
      <c r="X391"/>
    </row>
    <row r="392" spans="1:24" x14ac:dyDescent="0.25">
      <c r="A392" s="31" t="s">
        <v>973</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71">
        <f>VLOOKUP($A392,'Plan de acci�n consolidado 2025'!$A$3:$V$504,T$1,0)</f>
        <v>45719</v>
      </c>
      <c r="U392" s="171">
        <f>VLOOKUP($A392,'Plan de acci�n consolidado 2025'!$A$3:$V$504,U$1,0)</f>
        <v>45975</v>
      </c>
      <c r="V392" t="str">
        <f>VLOOKUP($A392,'Plan de acci�n consolidado 2025'!$A$3:$V$504,V$1,0)</f>
        <v>72-GRUPO DE TRABAJO DE ATENCION AL CIUDADANO</v>
      </c>
      <c r="W392"/>
      <c r="X392"/>
    </row>
    <row r="393" spans="1:24" x14ac:dyDescent="0.25">
      <c r="A393" s="31" t="s">
        <v>974</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71">
        <f>VLOOKUP($A393,'Plan de acci�n consolidado 2025'!$A$3:$V$504,T$1,0)</f>
        <v>45992</v>
      </c>
      <c r="U393" s="171">
        <f>VLOOKUP($A393,'Plan de acci�n consolidado 2025'!$A$3:$V$504,U$1,0)</f>
        <v>46006</v>
      </c>
      <c r="V393" t="str">
        <f>VLOOKUP($A393,'Plan de acci�n consolidado 2025'!$A$3:$V$504,V$1,0)</f>
        <v>72-GRUPO DE TRABAJO DE ATENCION AL CIUDADANO</v>
      </c>
      <c r="W393"/>
      <c r="X393"/>
    </row>
    <row r="394" spans="1:24" x14ac:dyDescent="0.25">
      <c r="A394" s="31" t="s">
        <v>895</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71">
        <f>VLOOKUP($A394,'Plan de acci�n consolidado 2025'!$A$3:$V$504,T$1,0)</f>
        <v>45692</v>
      </c>
      <c r="U394" s="171">
        <f>VLOOKUP($A394,'Plan de acci�n consolidado 2025'!$A$3:$V$504,U$1,0)</f>
        <v>46007</v>
      </c>
      <c r="V394" t="str">
        <f>VLOOKUP($A394,'Plan de acci�n consolidado 2025'!$A$3:$V$504,V$1,0)</f>
        <v>7100-DIRECCIÓN DE INVESTIGACIONES DE PROTECCIÓN DE DATOS PERSONALES;
73-GRUPO DE TRABAJO DE COMUNICACION</v>
      </c>
      <c r="W394"/>
      <c r="X394"/>
    </row>
    <row r="395" spans="1:24" x14ac:dyDescent="0.25">
      <c r="A395" s="31" t="s">
        <v>898</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71">
        <f>VLOOKUP($A395,'Plan de acci�n consolidado 2025'!$A$3:$V$504,T$1,0)</f>
        <v>45692</v>
      </c>
      <c r="U395" s="171">
        <f>VLOOKUP($A395,'Plan de acci�n consolidado 2025'!$A$3:$V$504,U$1,0)</f>
        <v>45695</v>
      </c>
      <c r="V395" t="str">
        <f>VLOOKUP($A395,'Plan de acci�n consolidado 2025'!$A$3:$V$504,V$1,0)</f>
        <v>7100-DIRECCIÓN DE INVESTIGACIONES DE PROTECCIÓN DE DATOS PERSONALES</v>
      </c>
      <c r="W395"/>
      <c r="X395"/>
    </row>
    <row r="396" spans="1:24" x14ac:dyDescent="0.25">
      <c r="A396" s="31" t="s">
        <v>900</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71">
        <f>VLOOKUP($A396,'Plan de acci�n consolidado 2025'!$A$3:$V$504,T$1,0)</f>
        <v>45699</v>
      </c>
      <c r="U396" s="171">
        <f>VLOOKUP($A396,'Plan de acci�n consolidado 2025'!$A$3:$V$504,U$1,0)</f>
        <v>45989</v>
      </c>
      <c r="V396" t="str">
        <f>VLOOKUP($A396,'Plan de acci�n consolidado 2025'!$A$3:$V$504,V$1,0)</f>
        <v>7100-DIRECCIÓN DE INVESTIGACIONES DE PROTECCIÓN DE DATOS PERSONALES;
73-GRUPO DE TRABAJO DE COMUNICACION</v>
      </c>
      <c r="W396"/>
      <c r="X396"/>
    </row>
    <row r="397" spans="1:24" x14ac:dyDescent="0.25">
      <c r="A397" s="31" t="s">
        <v>901</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71">
        <f>VLOOKUP($A397,'Plan de acci�n consolidado 2025'!$A$3:$V$504,T$1,0)</f>
        <v>45699</v>
      </c>
      <c r="U397" s="171">
        <f>VLOOKUP($A397,'Plan de acci�n consolidado 2025'!$A$3:$V$504,U$1,0)</f>
        <v>46007</v>
      </c>
      <c r="V397" t="str">
        <f>VLOOKUP($A397,'Plan de acci�n consolidado 2025'!$A$3:$V$504,V$1,0)</f>
        <v>7100-DIRECCIÓN DE INVESTIGACIONES DE PROTECCIÓN DE DATOS PERSONALES</v>
      </c>
      <c r="W397"/>
      <c r="X397"/>
    </row>
    <row r="398" spans="1:24" x14ac:dyDescent="0.25">
      <c r="A398" s="31" t="s">
        <v>903</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71">
        <f>VLOOKUP($A398,'Plan de acci�n consolidado 2025'!$A$3:$V$504,T$1,0)</f>
        <v>45691</v>
      </c>
      <c r="U398" s="171">
        <f>VLOOKUP($A398,'Plan de acci�n consolidado 2025'!$A$3:$V$504,U$1,0)</f>
        <v>45930</v>
      </c>
      <c r="V398" t="str">
        <f>VLOOKUP($A398,'Plan de acci�n consolidado 2025'!$A$3:$V$504,V$1,0)</f>
        <v>7100-DIRECCIÓN DE INVESTIGACIONES DE PROTECCIÓN DE DATOS PERSONALES</v>
      </c>
      <c r="W398"/>
      <c r="X398"/>
    </row>
    <row r="399" spans="1:24" x14ac:dyDescent="0.25">
      <c r="A399" s="31" t="s">
        <v>905</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71">
        <f>VLOOKUP($A399,'Plan de acci�n consolidado 2025'!$A$3:$V$504,T$1,0)</f>
        <v>45691</v>
      </c>
      <c r="U399" s="171">
        <f>VLOOKUP($A399,'Plan de acci�n consolidado 2025'!$A$3:$V$504,U$1,0)</f>
        <v>45733</v>
      </c>
      <c r="V399" t="str">
        <f>VLOOKUP($A399,'Plan de acci�n consolidado 2025'!$A$3:$V$504,V$1,0)</f>
        <v>7100-DIRECCIÓN DE INVESTIGACIONES DE PROTECCIÓN DE DATOS PERSONALES</v>
      </c>
      <c r="W399"/>
      <c r="X399"/>
    </row>
    <row r="400" spans="1:24" x14ac:dyDescent="0.25">
      <c r="A400" s="31" t="s">
        <v>907</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71">
        <f>VLOOKUP($A400,'Plan de acci�n consolidado 2025'!$A$3:$V$504,T$1,0)</f>
        <v>45734</v>
      </c>
      <c r="U400" s="171">
        <f>VLOOKUP($A400,'Plan de acci�n consolidado 2025'!$A$3:$V$504,U$1,0)</f>
        <v>45806</v>
      </c>
      <c r="V400" t="str">
        <f>VLOOKUP($A400,'Plan de acci�n consolidado 2025'!$A$3:$V$504,V$1,0)</f>
        <v>7100-DIRECCIÓN DE INVESTIGACIONES DE PROTECCIÓN DE DATOS PERSONALES</v>
      </c>
      <c r="W400"/>
      <c r="X400"/>
    </row>
    <row r="401" spans="1:24" x14ac:dyDescent="0.25">
      <c r="A401" s="31" t="s">
        <v>908</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71">
        <f>VLOOKUP($A401,'Plan de acci�n consolidado 2025'!$A$3:$V$504,T$1,0)</f>
        <v>45811</v>
      </c>
      <c r="U401" s="171">
        <f>VLOOKUP($A401,'Plan de acci�n consolidado 2025'!$A$3:$V$504,U$1,0)</f>
        <v>45849</v>
      </c>
      <c r="V401" t="str">
        <f>VLOOKUP($A401,'Plan de acci�n consolidado 2025'!$A$3:$V$504,V$1,0)</f>
        <v>7100-DIRECCIÓN DE INVESTIGACIONES DE PROTECCIÓN DE DATOS PERSONALES</v>
      </c>
      <c r="W401"/>
      <c r="X401"/>
    </row>
    <row r="402" spans="1:24" x14ac:dyDescent="0.25">
      <c r="A402" s="31" t="s">
        <v>909</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71">
        <f>VLOOKUP($A402,'Plan de acci�n consolidado 2025'!$A$3:$V$504,T$1,0)</f>
        <v>45852</v>
      </c>
      <c r="U402" s="171">
        <f>VLOOKUP($A402,'Plan de acci�n consolidado 2025'!$A$3:$V$504,U$1,0)</f>
        <v>45898</v>
      </c>
      <c r="V402" t="str">
        <f>VLOOKUP($A402,'Plan de acci�n consolidado 2025'!$A$3:$V$504,V$1,0)</f>
        <v>7100-DIRECCIÓN DE INVESTIGACIONES DE PROTECCIÓN DE DATOS PERSONALES</v>
      </c>
      <c r="W402"/>
      <c r="X402"/>
    </row>
    <row r="403" spans="1:24" x14ac:dyDescent="0.25">
      <c r="A403" s="31" t="s">
        <v>911</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71">
        <f>VLOOKUP($A403,'Plan de acci�n consolidado 2025'!$A$3:$V$504,T$1,0)</f>
        <v>45901</v>
      </c>
      <c r="U403" s="171">
        <f>VLOOKUP($A403,'Plan de acci�n consolidado 2025'!$A$3:$V$504,U$1,0)</f>
        <v>45930</v>
      </c>
      <c r="V403" t="str">
        <f>VLOOKUP($A403,'Plan de acci�n consolidado 2025'!$A$3:$V$504,V$1,0)</f>
        <v>7100-DIRECCIÓN DE INVESTIGACIONES DE PROTECCIÓN DE DATOS PERSONALES</v>
      </c>
      <c r="W403"/>
      <c r="X403"/>
    </row>
    <row r="404" spans="1:24" x14ac:dyDescent="0.25">
      <c r="A404" s="31" t="s">
        <v>1178</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71">
        <f>VLOOKUP($A404,'Plan de acci�n consolidado 2025'!$A$3:$V$504,T$1,0)</f>
        <v>45691</v>
      </c>
      <c r="U404" s="171">
        <f>VLOOKUP($A404,'Plan de acci�n consolidado 2025'!$A$3:$V$504,U$1,0)</f>
        <v>46010</v>
      </c>
      <c r="V404" t="str">
        <f>VLOOKUP($A404,'Plan de acci�n consolidado 2025'!$A$3:$V$504,V$1,0)</f>
        <v>71-GRUPO DE TRABAJO DE FORMACION</v>
      </c>
      <c r="W404"/>
      <c r="X404"/>
    </row>
    <row r="405" spans="1:24" x14ac:dyDescent="0.25">
      <c r="A405" s="31" t="s">
        <v>1180</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71">
        <f>VLOOKUP($A405,'Plan de acci�n consolidado 2025'!$A$3:$V$504,T$1,0)</f>
        <v>45691</v>
      </c>
      <c r="U405" s="171">
        <f>VLOOKUP($A405,'Plan de acci�n consolidado 2025'!$A$3:$V$504,U$1,0)</f>
        <v>45744</v>
      </c>
      <c r="V405" t="str">
        <f>VLOOKUP($A405,'Plan de acci�n consolidado 2025'!$A$3:$V$504,V$1,0)</f>
        <v>71-GRUPO DE TRABAJO DE FORMACION</v>
      </c>
      <c r="W405"/>
      <c r="X405"/>
    </row>
    <row r="406" spans="1:24" x14ac:dyDescent="0.25">
      <c r="A406" s="31" t="s">
        <v>1182</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71">
        <f>VLOOKUP($A406,'Plan de acci�n consolidado 2025'!$A$3:$V$504,T$1,0)</f>
        <v>45748</v>
      </c>
      <c r="U406" s="171">
        <f>VLOOKUP($A406,'Plan de acci�n consolidado 2025'!$A$3:$V$504,U$1,0)</f>
        <v>45996</v>
      </c>
      <c r="V406" t="str">
        <f>VLOOKUP($A406,'Plan de acci�n consolidado 2025'!$A$3:$V$504,V$1,0)</f>
        <v>71-GRUPO DE TRABAJO DE FORMACION</v>
      </c>
      <c r="W406"/>
      <c r="X406"/>
    </row>
    <row r="407" spans="1:24" x14ac:dyDescent="0.25">
      <c r="A407" s="31" t="s">
        <v>1183</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71">
        <f>VLOOKUP($A407,'Plan de acci�n consolidado 2025'!$A$3:$V$504,T$1,0)</f>
        <v>45748</v>
      </c>
      <c r="U407" s="171">
        <f>VLOOKUP($A407,'Plan de acci�n consolidado 2025'!$A$3:$V$504,U$1,0)</f>
        <v>46010</v>
      </c>
      <c r="V407" t="str">
        <f>VLOOKUP($A407,'Plan de acci�n consolidado 2025'!$A$3:$V$504,V$1,0)</f>
        <v>71-GRUPO DE TRABAJO DE FORMACION</v>
      </c>
      <c r="W407"/>
      <c r="X407"/>
    </row>
    <row r="408" spans="1:24" x14ac:dyDescent="0.25">
      <c r="A408" s="31" t="s">
        <v>1185</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71">
        <f>VLOOKUP($A408,'Plan de acci�n consolidado 2025'!$A$3:$V$504,T$1,0)</f>
        <v>45691</v>
      </c>
      <c r="U408" s="171">
        <f>VLOOKUP($A408,'Plan de acci�n consolidado 2025'!$A$3:$V$504,U$1,0)</f>
        <v>45989</v>
      </c>
      <c r="V408" t="str">
        <f>VLOOKUP($A408,'Plan de acci�n consolidado 2025'!$A$3:$V$504,V$1,0)</f>
        <v>71-GRUPO DE TRABAJO DE FORMACION</v>
      </c>
      <c r="W408"/>
      <c r="X408"/>
    </row>
    <row r="409" spans="1:24" x14ac:dyDescent="0.25">
      <c r="A409" s="31" t="s">
        <v>1187</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71">
        <f>VLOOKUP($A409,'Plan de acci�n consolidado 2025'!$A$3:$V$504,T$1,0)</f>
        <v>45691</v>
      </c>
      <c r="U409" s="171">
        <f>VLOOKUP($A409,'Plan de acci�n consolidado 2025'!$A$3:$V$504,U$1,0)</f>
        <v>45747</v>
      </c>
      <c r="V409" t="str">
        <f>VLOOKUP($A409,'Plan de acci�n consolidado 2025'!$A$3:$V$504,V$1,0)</f>
        <v>71-GRUPO DE TRABAJO DE FORMACION</v>
      </c>
      <c r="W409"/>
      <c r="X409"/>
    </row>
    <row r="410" spans="1:24" x14ac:dyDescent="0.25">
      <c r="A410" s="31" t="s">
        <v>1189</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71">
        <f>VLOOKUP($A410,'Plan de acci�n consolidado 2025'!$A$3:$V$504,T$1,0)</f>
        <v>45748</v>
      </c>
      <c r="U410" s="171">
        <f>VLOOKUP($A410,'Plan de acci�n consolidado 2025'!$A$3:$V$504,U$1,0)</f>
        <v>45989</v>
      </c>
      <c r="V410" t="str">
        <f>VLOOKUP($A410,'Plan de acci�n consolidado 2025'!$A$3:$V$504,V$1,0)</f>
        <v>71-GRUPO DE TRABAJO DE FORMACION</v>
      </c>
      <c r="W410"/>
      <c r="X410"/>
    </row>
    <row r="411" spans="1:24" x14ac:dyDescent="0.25">
      <c r="A411" s="31" t="s">
        <v>1191</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71">
        <f>VLOOKUP($A411,'Plan de acci�n consolidado 2025'!$A$3:$V$504,T$1,0)</f>
        <v>45748</v>
      </c>
      <c r="U411" s="171">
        <f>VLOOKUP($A411,'Plan de acci�n consolidado 2025'!$A$3:$V$504,U$1,0)</f>
        <v>45989</v>
      </c>
      <c r="V411" t="str">
        <f>VLOOKUP($A411,'Plan de acci�n consolidado 2025'!$A$3:$V$504,V$1,0)</f>
        <v>71-GRUPO DE TRABAJO DE FORMACION</v>
      </c>
      <c r="W411"/>
      <c r="X411"/>
    </row>
    <row r="412" spans="1:24" x14ac:dyDescent="0.25">
      <c r="A412" s="31" t="s">
        <v>1192</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71">
        <f>VLOOKUP($A412,'Plan de acci�n consolidado 2025'!$A$3:$V$504,T$1,0)</f>
        <v>45705</v>
      </c>
      <c r="U412" s="171">
        <f>VLOOKUP($A412,'Plan de acci�n consolidado 2025'!$A$3:$V$504,U$1,0)</f>
        <v>46003</v>
      </c>
      <c r="V412" t="str">
        <f>VLOOKUP($A412,'Plan de acci�n consolidado 2025'!$A$3:$V$504,V$1,0)</f>
        <v>71-GRUPO DE TRABAJO DE FORMACION</v>
      </c>
      <c r="W412"/>
      <c r="X412"/>
    </row>
    <row r="413" spans="1:24" x14ac:dyDescent="0.25">
      <c r="A413" s="31" t="s">
        <v>1193</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71">
        <f>VLOOKUP($A413,'Plan de acci�n consolidado 2025'!$A$3:$V$504,T$1,0)</f>
        <v>45705</v>
      </c>
      <c r="U413" s="171">
        <f>VLOOKUP($A413,'Plan de acci�n consolidado 2025'!$A$3:$V$504,U$1,0)</f>
        <v>45853</v>
      </c>
      <c r="V413" t="str">
        <f>VLOOKUP($A413,'Plan de acci�n consolidado 2025'!$A$3:$V$504,V$1,0)</f>
        <v>71-GRUPO DE TRABAJO DE FORMACION</v>
      </c>
      <c r="W413"/>
      <c r="X413"/>
    </row>
    <row r="414" spans="1:24" x14ac:dyDescent="0.25">
      <c r="A414" s="31" t="s">
        <v>1194</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71">
        <f>VLOOKUP($A414,'Plan de acci�n consolidado 2025'!$A$3:$V$504,T$1,0)</f>
        <v>45733</v>
      </c>
      <c r="U414" s="171">
        <f>VLOOKUP($A414,'Plan de acci�n consolidado 2025'!$A$3:$V$504,U$1,0)</f>
        <v>45869</v>
      </c>
      <c r="V414" t="str">
        <f>VLOOKUP($A414,'Plan de acci�n consolidado 2025'!$A$3:$V$504,V$1,0)</f>
        <v>71-GRUPO DE TRABAJO DE FORMACION</v>
      </c>
      <c r="W414"/>
      <c r="X414"/>
    </row>
    <row r="415" spans="1:24" x14ac:dyDescent="0.25">
      <c r="A415" s="31" t="s">
        <v>1195</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71">
        <f>VLOOKUP($A415,'Plan de acci�n consolidado 2025'!$A$3:$V$504,T$1,0)</f>
        <v>45748</v>
      </c>
      <c r="U415" s="171">
        <f>VLOOKUP($A415,'Plan de acci�n consolidado 2025'!$A$3:$V$504,U$1,0)</f>
        <v>45996</v>
      </c>
      <c r="V415" t="str">
        <f>VLOOKUP($A415,'Plan de acci�n consolidado 2025'!$A$3:$V$504,V$1,0)</f>
        <v>71-GRUPO DE TRABAJO DE FORMACION</v>
      </c>
      <c r="W415"/>
      <c r="X415"/>
    </row>
    <row r="416" spans="1:24" x14ac:dyDescent="0.25">
      <c r="A416" s="31" t="s">
        <v>1196</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71">
        <f>VLOOKUP($A416,'Plan de acci�n consolidado 2025'!$A$3:$V$504,T$1,0)</f>
        <v>45992</v>
      </c>
      <c r="U416" s="171">
        <f>VLOOKUP($A416,'Plan de acci�n consolidado 2025'!$A$3:$V$504,U$1,0)</f>
        <v>46003</v>
      </c>
      <c r="V416" t="str">
        <f>VLOOKUP($A416,'Plan de acci�n consolidado 2025'!$A$3:$V$504,V$1,0)</f>
        <v>71-GRUPO DE TRABAJO DE FORMACION</v>
      </c>
      <c r="W416"/>
      <c r="X416"/>
    </row>
    <row r="417" spans="1:24" x14ac:dyDescent="0.25">
      <c r="A417" s="31" t="s">
        <v>1197</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71">
        <f>VLOOKUP($A417,'Plan de acci�n consolidado 2025'!$A$3:$V$504,T$1,0)</f>
        <v>45717</v>
      </c>
      <c r="U417" s="171">
        <f>VLOOKUP($A417,'Plan de acci�n consolidado 2025'!$A$3:$V$504,U$1,0)</f>
        <v>46003</v>
      </c>
      <c r="V417" t="str">
        <f>VLOOKUP($A417,'Plan de acci�n consolidado 2025'!$A$3:$V$504,V$1,0)</f>
        <v>71-GRUPO DE TRABAJO DE FORMACION</v>
      </c>
      <c r="W417"/>
      <c r="X417"/>
    </row>
    <row r="418" spans="1:24" x14ac:dyDescent="0.25">
      <c r="A418" s="31" t="s">
        <v>1198</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71">
        <f>VLOOKUP($A418,'Plan de acci�n consolidado 2025'!$A$3:$V$504,T$1,0)</f>
        <v>45717</v>
      </c>
      <c r="U418" s="171">
        <f>VLOOKUP($A418,'Plan de acci�n consolidado 2025'!$A$3:$V$504,U$1,0)</f>
        <v>46003</v>
      </c>
      <c r="V418" t="str">
        <f>VLOOKUP($A418,'Plan de acci�n consolidado 2025'!$A$3:$V$504,V$1,0)</f>
        <v>71-GRUPO DE TRABAJO DE FORMACION</v>
      </c>
      <c r="W418"/>
      <c r="X418"/>
    </row>
    <row r="419" spans="1:24" x14ac:dyDescent="0.25">
      <c r="A419" s="31" t="s">
        <v>1199</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71">
        <f>VLOOKUP($A419,'Plan de acci�n consolidado 2025'!$A$3:$V$504,T$1,0)</f>
        <v>45992</v>
      </c>
      <c r="U419" s="171">
        <f>VLOOKUP($A419,'Plan de acci�n consolidado 2025'!$A$3:$V$504,U$1,0)</f>
        <v>46003</v>
      </c>
      <c r="V419" t="str">
        <f>VLOOKUP($A419,'Plan de acci�n consolidado 2025'!$A$3:$V$504,V$1,0)</f>
        <v>71-GRUPO DE TRABAJO DE FORMACION</v>
      </c>
      <c r="W419"/>
      <c r="X419"/>
    </row>
    <row r="420" spans="1:24" x14ac:dyDescent="0.25">
      <c r="A420" s="31" t="s">
        <v>1269</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71">
        <f>VLOOKUP($A420,'Plan de acci�n consolidado 2025'!$A$3:$V$504,T$1,0)</f>
        <v>45670</v>
      </c>
      <c r="U420" s="171">
        <f>VLOOKUP($A420,'Plan de acci�n consolidado 2025'!$A$3:$V$504,U$1,0)</f>
        <v>46022</v>
      </c>
      <c r="V420" t="str">
        <f>VLOOKUP($A420,'Plan de acci�n consolidado 2025'!$A$3:$V$504,V$1,0)</f>
        <v>3000-DESPACHO DEL SUPERINTENDENTE DELEGADO PARA LA PROTECCIÓN DEL CONSUMIDOR;
3003-GRUPO DE TRABAJO DE APOYO A LA RED NACIONAL DE PROTECCIÓN  AL CONSUMIDOR</v>
      </c>
      <c r="W420"/>
      <c r="X420"/>
    </row>
    <row r="421" spans="1:24" x14ac:dyDescent="0.25">
      <c r="A421" s="31" t="s">
        <v>1272</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71">
        <f>VLOOKUP($A421,'Plan de acci�n consolidado 2025'!$A$3:$V$504,T$1,0)</f>
        <v>45670</v>
      </c>
      <c r="U421" s="171">
        <f>VLOOKUP($A421,'Plan de acci�n consolidado 2025'!$A$3:$V$504,U$1,0)</f>
        <v>45691</v>
      </c>
      <c r="V421" t="str">
        <f>VLOOKUP($A421,'Plan de acci�n consolidado 2025'!$A$3:$V$504,V$1,0)</f>
        <v>3003-GRUPO DE TRABAJO DE APOYO A LA RED NACIONAL DE PROTECCIÓN  AL CONSUMIDOR</v>
      </c>
      <c r="W421"/>
      <c r="X421"/>
    </row>
    <row r="422" spans="1:24" x14ac:dyDescent="0.25">
      <c r="A422" s="31" t="s">
        <v>1274</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participación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71">
        <f>VLOOKUP($A422,'Plan de acci�n consolidado 2025'!$A$3:$V$504,T$1,0)</f>
        <v>45691</v>
      </c>
      <c r="U422" s="171">
        <f>VLOOKUP($A422,'Plan de acci�n consolidado 2025'!$A$3:$V$504,U$1,0)</f>
        <v>45716</v>
      </c>
      <c r="V422" t="str">
        <f>VLOOKUP($A422,'Plan de acci�n consolidado 2025'!$A$3:$V$504,V$1,0)</f>
        <v>3000-DESPACHO DEL SUPERINTENDENTE DELEGADO PARA LA PROTECCIÓN DEL CONSUMIDOR</v>
      </c>
      <c r="W422"/>
      <c r="X422"/>
    </row>
    <row r="423" spans="1:24" x14ac:dyDescent="0.25">
      <c r="A423" s="31" t="s">
        <v>1277</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71">
        <f>VLOOKUP($A423,'Plan de acci�n consolidado 2025'!$A$3:$V$504,T$1,0)</f>
        <v>45691</v>
      </c>
      <c r="U423" s="171">
        <f>VLOOKUP($A423,'Plan de acci�n consolidado 2025'!$A$3:$V$504,U$1,0)</f>
        <v>46022</v>
      </c>
      <c r="V423" t="str">
        <f>VLOOKUP($A423,'Plan de acci�n consolidado 2025'!$A$3:$V$504,V$1,0)</f>
        <v>3003-GRUPO DE TRABAJO DE APOYO A LA RED NACIONAL DE PROTECCIÓN  AL CONSUMIDOR</v>
      </c>
      <c r="W423"/>
      <c r="X423"/>
    </row>
    <row r="424" spans="1:24" x14ac:dyDescent="0.25">
      <c r="A424" s="31" t="s">
        <v>1278</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71">
        <f>VLOOKUP($A424,'Plan de acci�n consolidado 2025'!$A$3:$V$504,T$1,0)</f>
        <v>45691</v>
      </c>
      <c r="U424" s="171">
        <f>VLOOKUP($A424,'Plan de acci�n consolidado 2025'!$A$3:$V$504,U$1,0)</f>
        <v>46022</v>
      </c>
      <c r="V424" t="str">
        <f>VLOOKUP($A424,'Plan de acci�n consolidado 2025'!$A$3:$V$504,V$1,0)</f>
        <v>3003-GRUPO DE TRABAJO DE APOYO A LA RED NACIONAL DE PROTECCIÓN  AL CONSUMIDOR</v>
      </c>
      <c r="W424"/>
      <c r="X424"/>
    </row>
    <row r="425" spans="1:24" x14ac:dyDescent="0.25">
      <c r="A425" s="31" t="s">
        <v>1280</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71">
        <f>VLOOKUP($A425,'Plan de acci�n consolidado 2025'!$A$3:$V$504,T$1,0)</f>
        <v>45691</v>
      </c>
      <c r="U425" s="171">
        <f>VLOOKUP($A425,'Plan de acci�n consolidado 2025'!$A$3:$V$504,U$1,0)</f>
        <v>46022</v>
      </c>
      <c r="V425" t="str">
        <f>VLOOKUP($A425,'Plan de acci�n consolidado 2025'!$A$3:$V$504,V$1,0)</f>
        <v>3003-GRUPO DE TRABAJO DE APOYO A LA RED NACIONAL DE PROTECCIÓN  AL CONSUMIDOR</v>
      </c>
      <c r="W425"/>
      <c r="X425"/>
    </row>
    <row r="426" spans="1:24" x14ac:dyDescent="0.25">
      <c r="A426" s="31" t="s">
        <v>1282</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71">
        <f>VLOOKUP($A426,'Plan de acci�n consolidado 2025'!$A$3:$V$504,T$1,0)</f>
        <v>45691</v>
      </c>
      <c r="U426" s="171">
        <f>VLOOKUP($A426,'Plan de acci�n consolidado 2025'!$A$3:$V$504,U$1,0)</f>
        <v>46022</v>
      </c>
      <c r="V426" t="str">
        <f>VLOOKUP($A426,'Plan de acci�n consolidado 2025'!$A$3:$V$504,V$1,0)</f>
        <v>3003-GRUPO DE TRABAJO DE APOYO A LA RED NACIONAL DE PROTECCIÓN  AL CONSUMIDOR</v>
      </c>
      <c r="W426"/>
      <c r="X426"/>
    </row>
    <row r="427" spans="1:24" x14ac:dyDescent="0.25">
      <c r="A427" s="31" t="s">
        <v>1284</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71">
        <f>VLOOKUP($A427,'Plan de acci�n consolidado 2025'!$A$3:$V$504,T$1,0)</f>
        <v>45691</v>
      </c>
      <c r="U427" s="171">
        <f>VLOOKUP($A427,'Plan de acci�n consolidado 2025'!$A$3:$V$504,U$1,0)</f>
        <v>46022</v>
      </c>
      <c r="V427" t="str">
        <f>VLOOKUP($A427,'Plan de acci�n consolidado 2025'!$A$3:$V$504,V$1,0)</f>
        <v>3003-GRUPO DE TRABAJO DE APOYO A LA RED NACIONAL DE PROTECCIÓN  AL CONSUMIDOR</v>
      </c>
      <c r="W427"/>
      <c r="X427"/>
    </row>
    <row r="428" spans="1:24" x14ac:dyDescent="0.25">
      <c r="A428" s="31" t="s">
        <v>1285</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71">
        <f>VLOOKUP($A428,'Plan de acci�n consolidado 2025'!$A$3:$V$504,T$1,0)</f>
        <v>45691</v>
      </c>
      <c r="U428" s="171">
        <f>VLOOKUP($A428,'Plan de acci�n consolidado 2025'!$A$3:$V$504,U$1,0)</f>
        <v>46022</v>
      </c>
      <c r="V428" t="str">
        <f>VLOOKUP($A428,'Plan de acci�n consolidado 2025'!$A$3:$V$504,V$1,0)</f>
        <v>3003-GRUPO DE TRABAJO DE APOYO A LA RED NACIONAL DE PROTECCIÓN  AL CONSUMIDOR</v>
      </c>
      <c r="W428"/>
      <c r="X428"/>
    </row>
    <row r="429" spans="1:24" x14ac:dyDescent="0.25">
      <c r="A429" s="31" t="s">
        <v>1287</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71">
        <f>VLOOKUP($A429,'Plan de acci�n consolidado 2025'!$A$3:$V$504,T$1,0)</f>
        <v>45691</v>
      </c>
      <c r="U429" s="171">
        <f>VLOOKUP($A429,'Plan de acci�n consolidado 2025'!$A$3:$V$504,U$1,0)</f>
        <v>45716</v>
      </c>
      <c r="V429" t="str">
        <f>VLOOKUP($A429,'Plan de acci�n consolidado 2025'!$A$3:$V$504,V$1,0)</f>
        <v>3003-GRUPO DE TRABAJO DE APOYO A LA RED NACIONAL DE PROTECCIÓN  AL CONSUMIDOR</v>
      </c>
      <c r="W429"/>
      <c r="X429"/>
    </row>
    <row r="430" spans="1:24" x14ac:dyDescent="0.25">
      <c r="A430" s="31" t="s">
        <v>1289</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71">
        <f>VLOOKUP($A430,'Plan de acci�n consolidado 2025'!$A$3:$V$504,T$1,0)</f>
        <v>45691</v>
      </c>
      <c r="U430" s="171">
        <f>VLOOKUP($A430,'Plan de acci�n consolidado 2025'!$A$3:$V$504,U$1,0)</f>
        <v>46022</v>
      </c>
      <c r="V430" t="str">
        <f>VLOOKUP($A430,'Plan de acci�n consolidado 2025'!$A$3:$V$504,V$1,0)</f>
        <v>3003-GRUPO DE TRABAJO DE APOYO A LA RED NACIONAL DE PROTECCIÓN  AL CONSUMIDOR</v>
      </c>
      <c r="W430"/>
      <c r="X430"/>
    </row>
    <row r="431" spans="1:24" x14ac:dyDescent="0.25">
      <c r="A431" s="31" t="s">
        <v>1291</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71">
        <f>VLOOKUP($A431,'Plan de acci�n consolidado 2025'!$A$3:$V$504,T$1,0)</f>
        <v>45691</v>
      </c>
      <c r="U431" s="171">
        <f>VLOOKUP($A431,'Plan de acci�n consolidado 2025'!$A$3:$V$504,U$1,0)</f>
        <v>46010</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x14ac:dyDescent="0.25">
      <c r="A432" s="31" t="s">
        <v>1293</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71">
        <f>VLOOKUP($A432,'Plan de acci�n consolidado 2025'!$A$3:$V$504,T$1,0)</f>
        <v>45691</v>
      </c>
      <c r="U432" s="171">
        <f>VLOOKUP($A432,'Plan de acci�n consolidado 2025'!$A$3:$V$504,U$1,0)</f>
        <v>46010</v>
      </c>
      <c r="V432" t="str">
        <f>VLOOKUP($A432,'Plan de acci�n consolidado 2025'!$A$3:$V$504,V$1,0)</f>
        <v>3003-GRUPO DE TRABAJO DE APOYO A LA RED NACIONAL DE PROTECCIÓN  AL CONSUMIDOR</v>
      </c>
      <c r="W432"/>
      <c r="X432"/>
    </row>
    <row r="433" spans="1:24" x14ac:dyDescent="0.25">
      <c r="A433" s="31" t="s">
        <v>1295</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71">
        <f>VLOOKUP($A433,'Plan de acci�n consolidado 2025'!$A$3:$V$504,T$1,0)</f>
        <v>45691</v>
      </c>
      <c r="U433" s="171">
        <f>VLOOKUP($A433,'Plan de acci�n consolidado 2025'!$A$3:$V$504,U$1,0)</f>
        <v>46010</v>
      </c>
      <c r="V433" t="str">
        <f>VLOOKUP($A433,'Plan de acci�n consolidado 2025'!$A$3:$V$504,V$1,0)</f>
        <v>142-GRUPO DE TRABAJO DE SERVICIOS ADMINISTRATIVOS Y RECURSOS FÍSICOS;
3003-GRUPO DE TRABAJO DE APOYO A LA RED NACIONAL DE PROTECCIÓN  AL CONSUMIDOR</v>
      </c>
      <c r="W433"/>
      <c r="X433"/>
    </row>
    <row r="434" spans="1:24" x14ac:dyDescent="0.25">
      <c r="A434" s="31" t="s">
        <v>1298</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71">
        <f>VLOOKUP($A434,'Plan de acci�n consolidado 2025'!$A$3:$V$504,T$1,0)</f>
        <v>45691</v>
      </c>
      <c r="U434" s="171">
        <f>VLOOKUP($A434,'Plan de acci�n consolidado 2025'!$A$3:$V$504,U$1,0)</f>
        <v>46010</v>
      </c>
      <c r="V434" t="str">
        <f>VLOOKUP($A434,'Plan de acci�n consolidado 2025'!$A$3:$V$504,V$1,0)</f>
        <v>3003-GRUPO DE TRABAJO DE APOYO A LA RED NACIONAL DE PROTECCIÓN  AL CONSUMIDOR;
73-GRUPO DE TRABAJO DE COMUNICACION</v>
      </c>
      <c r="W434"/>
      <c r="X434"/>
    </row>
    <row r="435" spans="1:24" x14ac:dyDescent="0.25">
      <c r="A435" s="31" t="s">
        <v>1300</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71">
        <f>VLOOKUP($A435,'Plan de acci�n consolidado 2025'!$A$3:$V$504,T$1,0)</f>
        <v>45691</v>
      </c>
      <c r="U435" s="171">
        <f>VLOOKUP($A435,'Plan de acci�n consolidado 2025'!$A$3:$V$504,U$1,0)</f>
        <v>46006</v>
      </c>
      <c r="V435" t="str">
        <f>VLOOKUP($A435,'Plan de acci�n consolidado 2025'!$A$3:$V$504,V$1,0)</f>
        <v>3003-GRUPO DE TRABAJO DE APOYO A LA RED NACIONAL DE PROTECCIÓN  AL CONSUMIDOR;
71-GRUPO DE TRABAJO DE FORMACION</v>
      </c>
      <c r="W435"/>
      <c r="X435"/>
    </row>
    <row r="436" spans="1:24" x14ac:dyDescent="0.25">
      <c r="A436" s="31" t="s">
        <v>1302</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71">
        <f>VLOOKUP($A436,'Plan de acci�n consolidado 2025'!$A$3:$V$504,T$1,0)</f>
        <v>45691</v>
      </c>
      <c r="U436" s="171">
        <f>VLOOKUP($A436,'Plan de acci�n consolidado 2025'!$A$3:$V$504,U$1,0)</f>
        <v>45747</v>
      </c>
      <c r="V436" t="str">
        <f>VLOOKUP($A436,'Plan de acci�n consolidado 2025'!$A$3:$V$504,V$1,0)</f>
        <v>3003-GRUPO DE TRABAJO DE APOYO A LA RED NACIONAL DE PROTECCIÓN  AL CONSUMIDOR;
71-GRUPO DE TRABAJO DE FORMACION</v>
      </c>
      <c r="W436"/>
      <c r="X436"/>
    </row>
    <row r="437" spans="1:24" x14ac:dyDescent="0.25">
      <c r="A437" s="31" t="s">
        <v>1305</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71">
        <f>VLOOKUP($A437,'Plan de acci�n consolidado 2025'!$A$3:$V$504,T$1,0)</f>
        <v>45748</v>
      </c>
      <c r="U437" s="171">
        <f>VLOOKUP($A437,'Plan de acci�n consolidado 2025'!$A$3:$V$504,U$1,0)</f>
        <v>45898</v>
      </c>
      <c r="V437" t="str">
        <f>VLOOKUP($A437,'Plan de acci�n consolidado 2025'!$A$3:$V$504,V$1,0)</f>
        <v>3003-GRUPO DE TRABAJO DE APOYO A LA RED NACIONAL DE PROTECCIÓN  AL CONSUMIDOR</v>
      </c>
      <c r="W437"/>
      <c r="X437"/>
    </row>
    <row r="438" spans="1:24" x14ac:dyDescent="0.25">
      <c r="A438" s="31" t="s">
        <v>1307</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71">
        <f>VLOOKUP($A438,'Plan de acci�n consolidado 2025'!$A$3:$V$504,T$1,0)</f>
        <v>45811</v>
      </c>
      <c r="U438" s="171">
        <f>VLOOKUP($A438,'Plan de acci�n consolidado 2025'!$A$3:$V$504,U$1,0)</f>
        <v>45898</v>
      </c>
      <c r="V438" t="str">
        <f>VLOOKUP($A438,'Plan de acci�n consolidado 2025'!$A$3:$V$504,V$1,0)</f>
        <v>3003-GRUPO DE TRABAJO DE APOYO A LA RED NACIONAL DE PROTECCIÓN  AL CONSUMIDOR</v>
      </c>
      <c r="W438"/>
      <c r="X438"/>
    </row>
    <row r="439" spans="1:24" x14ac:dyDescent="0.25">
      <c r="A439" s="31" t="s">
        <v>1309</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71">
        <f>VLOOKUP($A439,'Plan de acci�n consolidado 2025'!$A$3:$V$504,T$1,0)</f>
        <v>45901</v>
      </c>
      <c r="U439" s="171">
        <f>VLOOKUP($A439,'Plan de acci�n consolidado 2025'!$A$3:$V$504,U$1,0)</f>
        <v>46006</v>
      </c>
      <c r="V439" t="str">
        <f>VLOOKUP($A439,'Plan de acci�n consolidado 2025'!$A$3:$V$504,V$1,0)</f>
        <v>3003-GRUPO DE TRABAJO DE APOYO A LA RED NACIONAL DE PROTECCIÓN  AL CONSUMIDOR</v>
      </c>
      <c r="W439"/>
      <c r="X439"/>
    </row>
    <row r="440" spans="1:24" x14ac:dyDescent="0.25">
      <c r="A440" s="31" t="s">
        <v>1310</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71">
        <f>VLOOKUP($A440,'Plan de acci�n consolidado 2025'!$A$3:$V$504,T$1,0)</f>
        <v>45691</v>
      </c>
      <c r="U440" s="171">
        <f>VLOOKUP($A440,'Plan de acci�n consolidado 2025'!$A$3:$V$504,U$1,0)</f>
        <v>45835</v>
      </c>
      <c r="V440" t="str">
        <f>VLOOKUP($A440,'Plan de acci�n consolidado 2025'!$A$3:$V$504,V$1,0)</f>
        <v>3003-GRUPO DE TRABAJO DE APOYO A LA RED NACIONAL DE PROTECCIÓN  AL CONSUMIDOR</v>
      </c>
      <c r="W440"/>
      <c r="X440"/>
    </row>
    <row r="441" spans="1:24" x14ac:dyDescent="0.25">
      <c r="A441" s="31" t="s">
        <v>1311</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71">
        <f>VLOOKUP($A441,'Plan de acci�n consolidado 2025'!$A$3:$V$504,T$1,0)</f>
        <v>45691</v>
      </c>
      <c r="U441" s="171">
        <f>VLOOKUP($A441,'Plan de acci�n consolidado 2025'!$A$3:$V$504,U$1,0)</f>
        <v>45761</v>
      </c>
      <c r="V441" t="str">
        <f>VLOOKUP($A441,'Plan de acci�n consolidado 2025'!$A$3:$V$504,V$1,0)</f>
        <v>3003-GRUPO DE TRABAJO DE APOYO A LA RED NACIONAL DE PROTECCIÓN  AL CONSUMIDOR</v>
      </c>
      <c r="W441"/>
      <c r="X441"/>
    </row>
    <row r="442" spans="1:24" x14ac:dyDescent="0.25">
      <c r="A442" s="31" t="s">
        <v>1313</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71">
        <f>VLOOKUP($A442,'Plan de acci�n consolidado 2025'!$A$3:$V$504,T$1,0)</f>
        <v>45748</v>
      </c>
      <c r="U442" s="171">
        <f>VLOOKUP($A442,'Plan de acci�n consolidado 2025'!$A$3:$V$504,U$1,0)</f>
        <v>45777</v>
      </c>
      <c r="V442" t="str">
        <f>VLOOKUP($A442,'Plan de acci�n consolidado 2025'!$A$3:$V$504,V$1,0)</f>
        <v>3003-GRUPO DE TRABAJO DE APOYO A LA RED NACIONAL DE PROTECCIÓN  AL CONSUMIDOR</v>
      </c>
      <c r="W442"/>
      <c r="X442"/>
    </row>
    <row r="443" spans="1:24" x14ac:dyDescent="0.25">
      <c r="A443" s="31" t="s">
        <v>1315</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71">
        <f>VLOOKUP($A443,'Plan de acci�n consolidado 2025'!$A$3:$V$504,T$1,0)</f>
        <v>45779</v>
      </c>
      <c r="U443" s="171">
        <f>VLOOKUP($A443,'Plan de acci�n consolidado 2025'!$A$3:$V$504,U$1,0)</f>
        <v>45835</v>
      </c>
      <c r="V443" t="str">
        <f>VLOOKUP($A443,'Plan de acci�n consolidado 2025'!$A$3:$V$504,V$1,0)</f>
        <v>3003-GRUPO DE TRABAJO DE APOYO A LA RED NACIONAL DE PROTECCIÓN  AL CONSUMIDOR</v>
      </c>
      <c r="W443"/>
      <c r="X443"/>
    </row>
    <row r="444" spans="1:24" x14ac:dyDescent="0.25">
      <c r="A444" s="31" t="s">
        <v>1316</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Eliminada</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171">
        <f>VLOOKUP($A444,'Plan de acci�n consolidado 2025'!$A$3:$V$504,T$1,0)</f>
        <v>45779</v>
      </c>
      <c r="U444" s="171">
        <f>VLOOKUP($A444,'Plan de acci�n consolidado 2025'!$A$3:$V$504,U$1,0)</f>
        <v>45869</v>
      </c>
      <c r="V444" t="str">
        <f>VLOOKUP($A444,'Plan de acci�n consolidado 2025'!$A$3:$V$504,V$1,0)</f>
        <v>3003-GRUPO DE TRABAJO DE APOYO A LA RED NACIONAL DE PROTECCIÓN  AL CONSUMIDOR</v>
      </c>
      <c r="W444"/>
      <c r="X444"/>
    </row>
    <row r="445" spans="1:24" x14ac:dyDescent="0.25">
      <c r="A445" s="31" t="s">
        <v>1318</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participación Eliminada</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171">
        <f>VLOOKUP($A445,'Plan de acci�n consolidado 2025'!$A$3:$V$504,T$1,0)</f>
        <v>45870</v>
      </c>
      <c r="U445" s="171">
        <f>VLOOKUP($A445,'Plan de acci�n consolidado 2025'!$A$3:$V$504,U$1,0)</f>
        <v>45884</v>
      </c>
      <c r="V445" t="str">
        <f>VLOOKUP($A445,'Plan de acci�n consolidado 2025'!$A$3:$V$504,V$1,0)</f>
        <v>105-GRUPO DE TRABAJO DE CONTRATACIÓN</v>
      </c>
      <c r="W445"/>
      <c r="X445"/>
    </row>
    <row r="446" spans="1:24" x14ac:dyDescent="0.25">
      <c r="A446" s="31" t="s">
        <v>1320</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participación Eliminada</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171">
        <f>VLOOKUP($A446,'Plan de acci�n consolidado 2025'!$A$3:$V$504,T$1,0)</f>
        <v>45888</v>
      </c>
      <c r="U446" s="171">
        <f>VLOOKUP($A446,'Plan de acci�n consolidado 2025'!$A$3:$V$504,U$1,0)</f>
        <v>45898</v>
      </c>
      <c r="V446" t="str">
        <f>VLOOKUP($A446,'Plan de acci�n consolidado 2025'!$A$3:$V$504,V$1,0)</f>
        <v>105-GRUPO DE TRABAJO DE CONTRATACIÓN</v>
      </c>
      <c r="W446"/>
      <c r="X446"/>
    </row>
    <row r="447" spans="1:24" x14ac:dyDescent="0.25">
      <c r="A447" s="31" t="s">
        <v>1322</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participación Eliminada</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71">
        <f>VLOOKUP($A447,'Plan de acci�n consolidado 2025'!$A$3:$V$504,T$1,0)</f>
        <v>45898</v>
      </c>
      <c r="U447" s="171">
        <f>VLOOKUP($A447,'Plan de acci�n consolidado 2025'!$A$3:$V$504,U$1,0)</f>
        <v>45930</v>
      </c>
      <c r="V447" t="str">
        <f>VLOOKUP($A447,'Plan de acci�n consolidado 2025'!$A$3:$V$504,V$1,0)</f>
        <v>105-GRUPO DE TRABAJO DE CONTRATACIÓN</v>
      </c>
      <c r="W447"/>
      <c r="X447"/>
    </row>
    <row r="448" spans="1:24" x14ac:dyDescent="0.25">
      <c r="A448" s="31" t="s">
        <v>1323</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Eliminada</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171">
        <f>VLOOKUP($A448,'Plan de acci�n consolidado 2025'!$A$3:$V$504,T$1,0)</f>
        <v>45930</v>
      </c>
      <c r="U448" s="171">
        <f>VLOOKUP($A448,'Plan de acci�n consolidado 2025'!$A$3:$V$504,U$1,0)</f>
        <v>46006</v>
      </c>
      <c r="V448" t="str">
        <f>VLOOKUP($A448,'Plan de acci�n consolidado 2025'!$A$3:$V$504,V$1,0)</f>
        <v>3003-GRUPO DE TRABAJO DE APOYO A LA RED NACIONAL DE PROTECCIÓN  AL CONSUMIDOR</v>
      </c>
      <c r="W448"/>
      <c r="X448"/>
    </row>
    <row r="449" spans="1:24" x14ac:dyDescent="0.25">
      <c r="A449" s="31" t="s">
        <v>1132</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71">
        <f>VLOOKUP($A449,'Plan de acci�n consolidado 2025'!$A$3:$V$504,T$1,0)</f>
        <v>45670</v>
      </c>
      <c r="U449" s="171">
        <f>VLOOKUP($A449,'Plan de acci�n consolidado 2025'!$A$3:$V$504,U$1,0)</f>
        <v>46003</v>
      </c>
      <c r="V449" t="str">
        <f>VLOOKUP($A449,'Plan de acci�n consolidado 2025'!$A$3:$V$504,V$1,0)</f>
        <v>1000-DESPACHO DEL SUPERINTENDENTE DELEGADO PARA LA PROTECCIÓN DE LA COMPETENCIA</v>
      </c>
      <c r="W449"/>
      <c r="X449"/>
    </row>
    <row r="450" spans="1:24" x14ac:dyDescent="0.25">
      <c r="A450" s="31" t="s">
        <v>1134</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71">
        <f>VLOOKUP($A450,'Plan de acci�n consolidado 2025'!$A$3:$V$504,T$1,0)</f>
        <v>45670</v>
      </c>
      <c r="U450" s="171">
        <f>VLOOKUP($A450,'Plan de acci�n consolidado 2025'!$A$3:$V$504,U$1,0)</f>
        <v>45716</v>
      </c>
      <c r="V450" t="str">
        <f>VLOOKUP($A450,'Plan de acci�n consolidado 2025'!$A$3:$V$504,V$1,0)</f>
        <v>1000-DESPACHO DEL SUPERINTENDENTE DELEGADO PARA LA PROTECCIÓN DE LA COMPETENCIA</v>
      </c>
      <c r="W450"/>
      <c r="X450"/>
    </row>
    <row r="451" spans="1:24" x14ac:dyDescent="0.25">
      <c r="A451" s="31" t="s">
        <v>1136</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71">
        <f>VLOOKUP($A451,'Plan de acci�n consolidado 2025'!$A$3:$V$504,T$1,0)</f>
        <v>45719</v>
      </c>
      <c r="U451" s="171">
        <f>VLOOKUP($A451,'Plan de acci�n consolidado 2025'!$A$3:$V$504,U$1,0)</f>
        <v>46003</v>
      </c>
      <c r="V451" t="str">
        <f>VLOOKUP($A451,'Plan de acci�n consolidado 2025'!$A$3:$V$504,V$1,0)</f>
        <v>1000-DESPACHO DEL SUPERINTENDENTE DELEGADO PARA LA PROTECCIÓN DE LA COMPETENCIA</v>
      </c>
      <c r="W451"/>
      <c r="X451"/>
    </row>
    <row r="452" spans="1:24" x14ac:dyDescent="0.25">
      <c r="A452" s="31" t="s">
        <v>1138</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71">
        <f>VLOOKUP($A452,'Plan de acci�n consolidado 2025'!$A$3:$V$504,T$1,0)</f>
        <v>45691</v>
      </c>
      <c r="U452" s="171">
        <f>VLOOKUP($A452,'Plan de acci�n consolidado 2025'!$A$3:$V$504,U$1,0)</f>
        <v>45989</v>
      </c>
      <c r="V452" t="str">
        <f>VLOOKUP($A452,'Plan de acci�n consolidado 2025'!$A$3:$V$504,V$1,0)</f>
        <v>10-OFICINA  ASESORA JURÍDICA;
1000-DESPACHO DEL SUPERINTENDENTE DELEGADO PARA LA PROTECCIÓN DE LA COMPETENCIA;
73-GRUPO DE TRABAJO DE COMUNICACION</v>
      </c>
      <c r="W452"/>
      <c r="X452"/>
    </row>
    <row r="453" spans="1:24" x14ac:dyDescent="0.25">
      <c r="A453" s="31" t="s">
        <v>1141</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71">
        <f>VLOOKUP($A453,'Plan de acci�n consolidado 2025'!$A$3:$V$504,T$1,0)</f>
        <v>45691</v>
      </c>
      <c r="U453" s="171">
        <f>VLOOKUP($A453,'Plan de acci�n consolidado 2025'!$A$3:$V$504,U$1,0)</f>
        <v>45869</v>
      </c>
      <c r="V453" t="str">
        <f>VLOOKUP($A453,'Plan de acci�n consolidado 2025'!$A$3:$V$504,V$1,0)</f>
        <v>1000-DESPACHO DEL SUPERINTENDENTE DELEGADO PARA LA PROTECCIÓN DE LA COMPETENCIA</v>
      </c>
      <c r="W453"/>
      <c r="X453"/>
    </row>
    <row r="454" spans="1:24" x14ac:dyDescent="0.25">
      <c r="A454" s="31" t="s">
        <v>1143</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participación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71">
        <f>VLOOKUP($A454,'Plan de acci�n consolidado 2025'!$A$3:$V$504,T$1,0)</f>
        <v>45736</v>
      </c>
      <c r="U454" s="171">
        <f>VLOOKUP($A454,'Plan de acci�n consolidado 2025'!$A$3:$V$504,U$1,0)</f>
        <v>45869</v>
      </c>
      <c r="V454" t="str">
        <f>VLOOKUP($A454,'Plan de acci�n consolidado 2025'!$A$3:$V$504,V$1,0)</f>
        <v>10-OFICINA  ASESORA JURÍDICA</v>
      </c>
      <c r="W454"/>
      <c r="X454"/>
    </row>
    <row r="455" spans="1:24" x14ac:dyDescent="0.25">
      <c r="A455" s="31" t="s">
        <v>1146</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71">
        <f>VLOOKUP($A455,'Plan de acci�n consolidado 2025'!$A$3:$V$504,T$1,0)</f>
        <v>45870</v>
      </c>
      <c r="U455" s="171">
        <f>VLOOKUP($A455,'Plan de acci�n consolidado 2025'!$A$3:$V$504,U$1,0)</f>
        <v>45898</v>
      </c>
      <c r="V455" t="str">
        <f>VLOOKUP($A455,'Plan de acci�n consolidado 2025'!$A$3:$V$504,V$1,0)</f>
        <v>1000-DESPACHO DEL SUPERINTENDENTE DELEGADO PARA LA PROTECCIÓN DE LA COMPETENCIA</v>
      </c>
      <c r="W455"/>
      <c r="X455"/>
    </row>
    <row r="456" spans="1:24" x14ac:dyDescent="0.25">
      <c r="A456" s="31" t="s">
        <v>1148</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participación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71">
        <f>VLOOKUP($A456,'Plan de acci�n consolidado 2025'!$A$3:$V$504,T$1,0)</f>
        <v>45901</v>
      </c>
      <c r="U456" s="171">
        <f>VLOOKUP($A456,'Plan de acci�n consolidado 2025'!$A$3:$V$504,U$1,0)</f>
        <v>45961</v>
      </c>
      <c r="V456" t="str">
        <f>VLOOKUP($A456,'Plan de acci�n consolidado 2025'!$A$3:$V$504,V$1,0)</f>
        <v>73-GRUPO DE TRABAJO DE COMUNICACION</v>
      </c>
      <c r="W456"/>
      <c r="X456"/>
    </row>
    <row r="457" spans="1:24" x14ac:dyDescent="0.25">
      <c r="A457" s="31" t="s">
        <v>1150</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71">
        <f>VLOOKUP($A457,'Plan de acci�n consolidado 2025'!$A$3:$V$504,T$1,0)</f>
        <v>45965</v>
      </c>
      <c r="U457" s="171">
        <f>VLOOKUP($A457,'Plan de acci�n consolidado 2025'!$A$3:$V$504,U$1,0)</f>
        <v>45989</v>
      </c>
      <c r="V457" t="str">
        <f>VLOOKUP($A457,'Plan de acci�n consolidado 2025'!$A$3:$V$504,V$1,0)</f>
        <v>1000-DESPACHO DEL SUPERINTENDENTE DELEGADO PARA LA PROTECCIÓN DE LA COMPETENCIA</v>
      </c>
      <c r="W457"/>
      <c r="X457"/>
    </row>
    <row r="458" spans="1:24" x14ac:dyDescent="0.25">
      <c r="A458" s="31" t="s">
        <v>1152</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71">
        <f>VLOOKUP($A458,'Plan de acci�n consolidado 2025'!$A$3:$V$504,T$1,0)</f>
        <v>45691</v>
      </c>
      <c r="U458" s="171">
        <f>VLOOKUP($A458,'Plan de acci�n consolidado 2025'!$A$3:$V$504,U$1,0)</f>
        <v>46003</v>
      </c>
      <c r="V458" t="str">
        <f>VLOOKUP($A458,'Plan de acci�n consolidado 2025'!$A$3:$V$504,V$1,0)</f>
        <v>1000-DESPACHO DEL SUPERINTENDENTE DELEGADO PARA LA PROTECCIÓN DE LA COMPETENCIA</v>
      </c>
      <c r="W458"/>
      <c r="X458"/>
    </row>
    <row r="459" spans="1:24" x14ac:dyDescent="0.25">
      <c r="A459" s="31" t="s">
        <v>1154</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71">
        <f>VLOOKUP($A459,'Plan de acci�n consolidado 2025'!$A$3:$V$504,T$1,0)</f>
        <v>45691</v>
      </c>
      <c r="U459" s="171">
        <f>VLOOKUP($A459,'Plan de acci�n consolidado 2025'!$A$3:$V$504,U$1,0)</f>
        <v>45716</v>
      </c>
      <c r="V459" t="str">
        <f>VLOOKUP($A459,'Plan de acci�n consolidado 2025'!$A$3:$V$504,V$1,0)</f>
        <v>1000-DESPACHO DEL SUPERINTENDENTE DELEGADO PARA LA PROTECCIÓN DE LA COMPETENCIA</v>
      </c>
      <c r="W459"/>
      <c r="X459"/>
    </row>
    <row r="460" spans="1:24" x14ac:dyDescent="0.25">
      <c r="A460" s="31" t="s">
        <v>1156</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71">
        <f>VLOOKUP($A460,'Plan de acci�n consolidado 2025'!$A$3:$V$504,T$1,0)</f>
        <v>45719</v>
      </c>
      <c r="U460" s="171">
        <f>VLOOKUP($A460,'Plan de acci�n consolidado 2025'!$A$3:$V$504,U$1,0)</f>
        <v>46003</v>
      </c>
      <c r="V460" t="str">
        <f>VLOOKUP($A460,'Plan de acci�n consolidado 2025'!$A$3:$V$504,V$1,0)</f>
        <v>1000-DESPACHO DEL SUPERINTENDENTE DELEGADO PARA LA PROTECCIÓN DE LA COMPETENCIA</v>
      </c>
      <c r="W460"/>
      <c r="X460"/>
    </row>
    <row r="461" spans="1:24" x14ac:dyDescent="0.25">
      <c r="A461" s="31" t="s">
        <v>1158</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71">
        <f>VLOOKUP($A461,'Plan de acci�n consolidado 2025'!$A$3:$V$504,T$1,0)</f>
        <v>45691</v>
      </c>
      <c r="U461" s="171">
        <f>VLOOKUP($A461,'Plan de acci�n consolidado 2025'!$A$3:$V$504,U$1,0)</f>
        <v>46010</v>
      </c>
      <c r="V461" t="str">
        <f>VLOOKUP($A461,'Plan de acci�n consolidado 2025'!$A$3:$V$504,V$1,0)</f>
        <v>1000-DESPACHO DEL SUPERINTENDENTE DELEGADO PARA LA PROTECCIÓN DE LA COMPETENCIA</v>
      </c>
      <c r="W461"/>
      <c r="X461"/>
    </row>
    <row r="462" spans="1:24" x14ac:dyDescent="0.25">
      <c r="A462" s="31" t="s">
        <v>1160</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71">
        <f>VLOOKUP($A462,'Plan de acci�n consolidado 2025'!$A$3:$V$504,T$1,0)</f>
        <v>45691</v>
      </c>
      <c r="U462" s="171">
        <f>VLOOKUP($A462,'Plan de acci�n consolidado 2025'!$A$3:$V$504,U$1,0)</f>
        <v>45989</v>
      </c>
      <c r="V462" t="str">
        <f>VLOOKUP($A462,'Plan de acci�n consolidado 2025'!$A$3:$V$504,V$1,0)</f>
        <v>1000-DESPACHO DEL SUPERINTENDENTE DELEGADO PARA LA PROTECCIÓN DE LA COMPETENCIA</v>
      </c>
      <c r="W462"/>
      <c r="X462"/>
    </row>
    <row r="463" spans="1:24" x14ac:dyDescent="0.25">
      <c r="A463" s="31" t="s">
        <v>1162</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71">
        <f>VLOOKUP($A463,'Plan de acci�n consolidado 2025'!$A$3:$V$504,T$1,0)</f>
        <v>45870</v>
      </c>
      <c r="U463" s="171">
        <f>VLOOKUP($A463,'Plan de acci�n consolidado 2025'!$A$3:$V$504,U$1,0)</f>
        <v>46010</v>
      </c>
      <c r="V463" t="str">
        <f>VLOOKUP($A463,'Plan de acci�n consolidado 2025'!$A$3:$V$504,V$1,0)</f>
        <v>1000-DESPACHO DEL SUPERINTENDENTE DELEGADO PARA LA PROTECCIÓN DE LA COMPETENCIA</v>
      </c>
      <c r="W463"/>
      <c r="X463"/>
    </row>
    <row r="464" spans="1:24" x14ac:dyDescent="0.25">
      <c r="A464" s="31" t="s">
        <v>1163</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71">
        <f>VLOOKUP($A464,'Plan de acci�n consolidado 2025'!$A$3:$V$504,T$1,0)</f>
        <v>45677</v>
      </c>
      <c r="U464" s="171">
        <f>VLOOKUP($A464,'Plan de acci�n consolidado 2025'!$A$3:$V$504,U$1,0)</f>
        <v>46003</v>
      </c>
      <c r="V464" t="str">
        <f>VLOOKUP($A464,'Plan de acci�n consolidado 2025'!$A$3:$V$504,V$1,0)</f>
        <v>1000-DESPACHO DEL SUPERINTENDENTE DELEGADO PARA LA PROTECCIÓN DE LA COMPETENCIA</v>
      </c>
      <c r="W464"/>
      <c r="X464"/>
    </row>
    <row r="465" spans="1:24" x14ac:dyDescent="0.25">
      <c r="A465" s="31" t="s">
        <v>1165</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71">
        <f>VLOOKUP($A465,'Plan de acci�n consolidado 2025'!$A$3:$V$504,T$1,0)</f>
        <v>45677</v>
      </c>
      <c r="U465" s="171">
        <f>VLOOKUP($A465,'Plan de acci�n consolidado 2025'!$A$3:$V$504,U$1,0)</f>
        <v>45835</v>
      </c>
      <c r="V465" t="str">
        <f>VLOOKUP($A465,'Plan de acci�n consolidado 2025'!$A$3:$V$504,V$1,0)</f>
        <v>1000-DESPACHO DEL SUPERINTENDENTE DELEGADO PARA LA PROTECCIÓN DE LA COMPETENCIA</v>
      </c>
      <c r="W465"/>
      <c r="X465"/>
    </row>
    <row r="466" spans="1:24" x14ac:dyDescent="0.25">
      <c r="A466" s="31" t="s">
        <v>1167</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71">
        <f>VLOOKUP($A466,'Plan de acci�n consolidado 2025'!$A$3:$V$504,T$1,0)</f>
        <v>45839</v>
      </c>
      <c r="U466" s="171">
        <f>VLOOKUP($A466,'Plan de acci�n consolidado 2025'!$A$3:$V$504,U$1,0)</f>
        <v>46003</v>
      </c>
      <c r="V466" t="str">
        <f>VLOOKUP($A466,'Plan de acci�n consolidado 2025'!$A$3:$V$504,V$1,0)</f>
        <v>1000-DESPACHO DEL SUPERINTENDENTE DELEGADO PARA LA PROTECCIÓN DE LA COMPETENCIA</v>
      </c>
      <c r="W466"/>
      <c r="X466"/>
    </row>
    <row r="467" spans="1:24" x14ac:dyDescent="0.25">
      <c r="A467" s="31" t="s">
        <v>1169</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71">
        <f>VLOOKUP($A467,'Plan de acci�n consolidado 2025'!$A$3:$V$504,T$1,0)</f>
        <v>45677</v>
      </c>
      <c r="U467" s="171">
        <f>VLOOKUP($A467,'Plan de acci�n consolidado 2025'!$A$3:$V$504,U$1,0)</f>
        <v>46003</v>
      </c>
      <c r="V467" t="str">
        <f>VLOOKUP($A467,'Plan de acci�n consolidado 2025'!$A$3:$V$504,V$1,0)</f>
        <v>1000-DESPACHO DEL SUPERINTENDENTE DELEGADO PARA LA PROTECCIÓN DE LA COMPETENCIA</v>
      </c>
      <c r="W467"/>
      <c r="X467"/>
    </row>
    <row r="468" spans="1:24" x14ac:dyDescent="0.25">
      <c r="A468" s="31" t="s">
        <v>1171</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71">
        <f>VLOOKUP($A468,'Plan de acci�n consolidado 2025'!$A$3:$V$504,T$1,0)</f>
        <v>45677</v>
      </c>
      <c r="U468" s="171">
        <f>VLOOKUP($A468,'Plan de acci�n consolidado 2025'!$A$3:$V$504,U$1,0)</f>
        <v>45835</v>
      </c>
      <c r="V468" t="str">
        <f>VLOOKUP($A468,'Plan de acci�n consolidado 2025'!$A$3:$V$504,V$1,0)</f>
        <v>1000-DESPACHO DEL SUPERINTENDENTE DELEGADO PARA LA PROTECCIÓN DE LA COMPETENCIA</v>
      </c>
      <c r="W468"/>
      <c r="X468"/>
    </row>
    <row r="469" spans="1:24" x14ac:dyDescent="0.25">
      <c r="A469" s="31" t="s">
        <v>1173</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71">
        <f>VLOOKUP($A469,'Plan de acci�n consolidado 2025'!$A$3:$V$504,T$1,0)</f>
        <v>45839</v>
      </c>
      <c r="U469" s="171">
        <f>VLOOKUP($A469,'Plan de acci�n consolidado 2025'!$A$3:$V$504,U$1,0)</f>
        <v>45975</v>
      </c>
      <c r="V469" t="str">
        <f>VLOOKUP($A469,'Plan de acci�n consolidado 2025'!$A$3:$V$504,V$1,0)</f>
        <v>1000-DESPACHO DEL SUPERINTENDENTE DELEGADO PARA LA PROTECCIÓN DE LA COMPETENCIA</v>
      </c>
      <c r="W469"/>
      <c r="X469"/>
    </row>
    <row r="470" spans="1:24" x14ac:dyDescent="0.25">
      <c r="A470" s="31" t="s">
        <v>1175</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71">
        <f>VLOOKUP($A470,'Plan de acci�n consolidado 2025'!$A$3:$V$504,T$1,0)</f>
        <v>45975</v>
      </c>
      <c r="U470" s="171">
        <f>VLOOKUP($A470,'Plan de acci�n consolidado 2025'!$A$3:$V$504,U$1,0)</f>
        <v>46003</v>
      </c>
      <c r="V470" t="str">
        <f>VLOOKUP($A470,'Plan de acci�n consolidado 2025'!$A$3:$V$504,V$1,0)</f>
        <v>1000-DESPACHO DEL SUPERINTENDENTE DELEGADO PARA LA PROTECCIÓN DE LA COMPETENCIA</v>
      </c>
      <c r="W470"/>
      <c r="X470"/>
    </row>
    <row r="471" spans="1:24" x14ac:dyDescent="0.25">
      <c r="A471" s="31" t="s">
        <v>479</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71">
        <f>VLOOKUP($A471,'Plan de acci�n consolidado 2025'!$A$3:$V$504,T$1,0)</f>
        <v>45672</v>
      </c>
      <c r="U471" s="171">
        <f>VLOOKUP($A471,'Plan de acci�n consolidado 2025'!$A$3:$V$504,U$1,0)</f>
        <v>45688</v>
      </c>
      <c r="V471" t="str">
        <f>VLOOKUP($A471,'Plan de acci�n consolidado 2025'!$A$3:$V$504,V$1,0)</f>
        <v>111-GRUPO DE TRABAJO DE ADMINISTRACIÓN DE PERSONAL</v>
      </c>
      <c r="W471"/>
      <c r="X471"/>
    </row>
    <row r="472" spans="1:24" x14ac:dyDescent="0.25">
      <c r="A472" s="31" t="s">
        <v>486</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71">
        <f>VLOOKUP($A472,'Plan de acci�n consolidado 2025'!$A$3:$V$504,T$1,0)</f>
        <v>45672</v>
      </c>
      <c r="U472" s="171">
        <f>VLOOKUP($A472,'Plan de acci�n consolidado 2025'!$A$3:$V$504,U$1,0)</f>
        <v>45688</v>
      </c>
      <c r="V472" t="str">
        <f>VLOOKUP($A472,'Plan de acci�n consolidado 2025'!$A$3:$V$504,V$1,0)</f>
        <v>111-GRUPO DE TRABAJO DE ADMINISTRACIÓN DE PERSONAL</v>
      </c>
      <c r="W472"/>
      <c r="X472"/>
    </row>
    <row r="473" spans="1:24" x14ac:dyDescent="0.25">
      <c r="A473" s="31" t="s">
        <v>488</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71">
        <f>VLOOKUP($A473,'Plan de acci�n consolidado 2025'!$A$3:$V$504,T$1,0)</f>
        <v>45672</v>
      </c>
      <c r="U473" s="171">
        <f>VLOOKUP($A473,'Plan de acci�n consolidado 2025'!$A$3:$V$504,U$1,0)</f>
        <v>45688</v>
      </c>
      <c r="V473" t="str">
        <f>VLOOKUP($A473,'Plan de acci�n consolidado 2025'!$A$3:$V$504,V$1,0)</f>
        <v>111-GRUPO DE TRABAJO DE ADMINISTRACIÓN DE PERSONAL</v>
      </c>
      <c r="W473"/>
      <c r="X473"/>
    </row>
    <row r="474" spans="1:24" x14ac:dyDescent="0.25">
      <c r="A474" s="31" t="s">
        <v>490</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71">
        <f>VLOOKUP($A474,'Plan de acci�n consolidado 2025'!$A$3:$V$504,T$1,0)</f>
        <v>45672</v>
      </c>
      <c r="U474" s="171">
        <f>VLOOKUP($A474,'Plan de acci�n consolidado 2025'!$A$3:$V$504,U$1,0)</f>
        <v>45688</v>
      </c>
      <c r="V474" t="str">
        <f>VLOOKUP($A474,'Plan de acci�n consolidado 2025'!$A$3:$V$504,V$1,0)</f>
        <v>111-GRUPO DE TRABAJO DE ADMINISTRACIÓN DE PERSONAL</v>
      </c>
      <c r="W474"/>
      <c r="X474"/>
    </row>
    <row r="475" spans="1:24" x14ac:dyDescent="0.25">
      <c r="A475" s="31" t="s">
        <v>492</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71">
        <f>VLOOKUP($A475,'Plan de acci�n consolidado 2025'!$A$3:$V$504,T$1,0)</f>
        <v>45672</v>
      </c>
      <c r="U475" s="171">
        <f>VLOOKUP($A475,'Plan de acci�n consolidado 2025'!$A$3:$V$504,U$1,0)</f>
        <v>45688</v>
      </c>
      <c r="V475" t="str">
        <f>VLOOKUP($A475,'Plan de acci�n consolidado 2025'!$A$3:$V$504,V$1,0)</f>
        <v>111-GRUPO DE TRABAJO DE ADMINISTRACIÓN DE PERSONAL</v>
      </c>
      <c r="W475"/>
      <c r="X475"/>
    </row>
    <row r="476" spans="1:24" x14ac:dyDescent="0.25">
      <c r="A476" s="31" t="s">
        <v>494</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71">
        <f>VLOOKUP($A476,'Plan de acci�n consolidado 2025'!$A$3:$V$504,T$1,0)</f>
        <v>45672</v>
      </c>
      <c r="U476" s="171">
        <f>VLOOKUP($A476,'Plan de acci�n consolidado 2025'!$A$3:$V$504,U$1,0)</f>
        <v>45688</v>
      </c>
      <c r="V476" t="str">
        <f>VLOOKUP($A476,'Plan de acci�n consolidado 2025'!$A$3:$V$504,V$1,0)</f>
        <v>111-GRUPO DE TRABAJO DE ADMINISTRACIÓN DE PERSONAL</v>
      </c>
      <c r="W476"/>
      <c r="X476"/>
    </row>
    <row r="477" spans="1:24" x14ac:dyDescent="0.25">
      <c r="A477" s="31" t="s">
        <v>496</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71">
        <f>VLOOKUP($A477,'Plan de acci�n consolidado 2025'!$A$3:$V$504,T$1,0)</f>
        <v>45659</v>
      </c>
      <c r="U477" s="171">
        <f>VLOOKUP($A477,'Plan de acci�n consolidado 2025'!$A$3:$V$504,U$1,0)</f>
        <v>46010</v>
      </c>
      <c r="V477" t="str">
        <f>VLOOKUP($A477,'Plan de acci�n consolidado 2025'!$A$3:$V$504,V$1,0)</f>
        <v>111-GRUPO DE TRABAJO DE ADMINISTRACIÓN DE PERSONAL;
20-OFICINA DE TECNOLOGÍA E INFORMÁTICA;
73-GRUPO DE TRABAJO DE COMUNICACION</v>
      </c>
      <c r="W477"/>
      <c r="X477"/>
    </row>
    <row r="478" spans="1:24" x14ac:dyDescent="0.25">
      <c r="A478" s="31" t="s">
        <v>501</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71">
        <f>VLOOKUP($A478,'Plan de acci�n consolidado 2025'!$A$3:$V$504,T$1,0)</f>
        <v>45659</v>
      </c>
      <c r="U478" s="171">
        <f>VLOOKUP($A478,'Plan de acci�n consolidado 2025'!$A$3:$V$504,U$1,0)</f>
        <v>45716</v>
      </c>
      <c r="V478" t="str">
        <f>VLOOKUP($A478,'Plan de acci�n consolidado 2025'!$A$3:$V$504,V$1,0)</f>
        <v>111-GRUPO DE TRABAJO DE ADMINISTRACIÓN DE PERSONAL;
20-OFICINA DE TECNOLOGÍA E INFORMÁTICA</v>
      </c>
      <c r="W478"/>
      <c r="X478"/>
    </row>
    <row r="479" spans="1:24" x14ac:dyDescent="0.25">
      <c r="A479" s="31" t="s">
        <v>504</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71">
        <f>VLOOKUP($A479,'Plan de acci�n consolidado 2025'!$A$3:$V$504,T$1,0)</f>
        <v>45691</v>
      </c>
      <c r="U479" s="171">
        <f>VLOOKUP($A479,'Plan de acci�n consolidado 2025'!$A$3:$V$504,U$1,0)</f>
        <v>46010</v>
      </c>
      <c r="V479" t="str">
        <f>VLOOKUP($A479,'Plan de acci�n consolidado 2025'!$A$3:$V$504,V$1,0)</f>
        <v>111-GRUPO DE TRABAJO DE ADMINISTRACIÓN DE PERSONAL;
20-OFICINA DE TECNOLOGÍA E INFORMÁTICA;
73-GRUPO DE TRABAJO DE COMUNICACION</v>
      </c>
      <c r="W479"/>
      <c r="X479"/>
    </row>
    <row r="480" spans="1:24" x14ac:dyDescent="0.25">
      <c r="A480" s="31" t="s">
        <v>506</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71">
        <f>VLOOKUP($A480,'Plan de acci�n consolidado 2025'!$A$3:$V$504,T$1,0)</f>
        <v>45811</v>
      </c>
      <c r="U480" s="171">
        <f>VLOOKUP($A480,'Plan de acci�n consolidado 2025'!$A$3:$V$504,U$1,0)</f>
        <v>46010</v>
      </c>
      <c r="V480" t="str">
        <f>VLOOKUP($A480,'Plan de acci�n consolidado 2025'!$A$3:$V$504,V$1,0)</f>
        <v>111-GRUPO DE TRABAJO DE ADMINISTRACIÓN DE PERSONAL</v>
      </c>
      <c r="W480"/>
      <c r="X480"/>
    </row>
    <row r="481" spans="1:24" x14ac:dyDescent="0.25">
      <c r="A481" s="31" t="s">
        <v>1083</v>
      </c>
      <c r="B481" t="str">
        <f>VLOOKUP($A481,'Plan de acci�n consolidado 2025'!$A$3:$V$504,B$1,0)</f>
        <v>30-OFICINA ASESORA DE PLANEACIÓN</v>
      </c>
      <c r="C481">
        <f>VLOOKUP($A481,'Plan de acci�n consolidado 2025'!$A$3:$V$504,C$1,0)</f>
        <v>4</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71">
        <f>VLOOKUP($A481,'Plan de acci�n consolidado 2025'!$A$3:$V$504,T$1,0)</f>
        <v>45730</v>
      </c>
      <c r="U481" s="171">
        <f>VLOOKUP($A481,'Plan de acci�n consolidado 2025'!$A$3:$V$504,U$1,0)</f>
        <v>46006</v>
      </c>
      <c r="V481" t="str">
        <f>VLOOKUP($A481,'Plan de acci�n consolidado 2025'!$A$3:$V$504,V$1,0)</f>
        <v>30-OFICINA ASESORA DE PLANEACIÓN</v>
      </c>
      <c r="W481"/>
      <c r="X481"/>
    </row>
    <row r="482" spans="1:24" x14ac:dyDescent="0.25">
      <c r="A482" s="31" t="s">
        <v>1085</v>
      </c>
      <c r="B482" t="str">
        <f>VLOOKUP($A482,'Plan de acci�n consolidado 2025'!$A$3:$V$504,B$1,0)</f>
        <v>30-OFICINA ASESORA DE PLANEACIÓN</v>
      </c>
      <c r="C482">
        <f>VLOOKUP($A482,'Plan de acci�n consolidado 2025'!$A$3:$V$504,C$1,0)</f>
        <v>4</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71">
        <f>VLOOKUP($A482,'Plan de acci�n consolidado 2025'!$A$3:$V$504,T$1,0)</f>
        <v>45730</v>
      </c>
      <c r="U482" s="171">
        <f>VLOOKUP($A482,'Plan de acci�n consolidado 2025'!$A$3:$V$504,U$1,0)</f>
        <v>45762</v>
      </c>
      <c r="V482" t="str">
        <f>VLOOKUP($A482,'Plan de acci�n consolidado 2025'!$A$3:$V$504,V$1,0)</f>
        <v>30-OFICINA ASESORA DE PLANEACIÓN</v>
      </c>
      <c r="W482"/>
      <c r="X482"/>
    </row>
    <row r="483" spans="1:24" x14ac:dyDescent="0.25">
      <c r="A483" s="31" t="s">
        <v>1087</v>
      </c>
      <c r="B483" t="str">
        <f>VLOOKUP($A483,'Plan de acci�n consolidado 2025'!$A$3:$V$504,B$1,0)</f>
        <v>30-OFICINA ASESORA DE PLANEACIÓN</v>
      </c>
      <c r="C483">
        <f>VLOOKUP($A483,'Plan de acci�n consolidado 2025'!$A$3:$V$504,C$1,0)</f>
        <v>4</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71">
        <f>VLOOKUP($A483,'Plan de acci�n consolidado 2025'!$A$3:$V$504,T$1,0)</f>
        <v>45765</v>
      </c>
      <c r="U483" s="171">
        <f>VLOOKUP($A483,'Plan de acci�n consolidado 2025'!$A$3:$V$504,U$1,0)</f>
        <v>45779</v>
      </c>
      <c r="V483" t="str">
        <f>VLOOKUP($A483,'Plan de acci�n consolidado 2025'!$A$3:$V$504,V$1,0)</f>
        <v>30-OFICINA ASESORA DE PLANEACIÓN</v>
      </c>
      <c r="W483"/>
      <c r="X483"/>
    </row>
    <row r="484" spans="1:24" x14ac:dyDescent="0.25">
      <c r="A484" s="31" t="s">
        <v>1089</v>
      </c>
      <c r="B484" t="str">
        <f>VLOOKUP($A484,'Plan de acci�n consolidado 2025'!$A$3:$V$504,B$1,0)</f>
        <v>30-OFICINA ASESORA DE PLANEACIÓN</v>
      </c>
      <c r="C484">
        <f>VLOOKUP($A484,'Plan de acci�n consolidado 2025'!$A$3:$V$504,C$1,0)</f>
        <v>4</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71">
        <f>VLOOKUP($A484,'Plan de acci�n consolidado 2025'!$A$3:$V$504,T$1,0)</f>
        <v>45782</v>
      </c>
      <c r="U484" s="171">
        <f>VLOOKUP($A484,'Plan de acci�n consolidado 2025'!$A$3:$V$504,U$1,0)</f>
        <v>45912</v>
      </c>
      <c r="V484" t="str">
        <f>VLOOKUP($A484,'Plan de acci�n consolidado 2025'!$A$3:$V$504,V$1,0)</f>
        <v>30-OFICINA ASESORA DE PLANEACIÓN</v>
      </c>
      <c r="W484"/>
      <c r="X484"/>
    </row>
    <row r="485" spans="1:24" x14ac:dyDescent="0.25">
      <c r="A485" s="31" t="s">
        <v>1091</v>
      </c>
      <c r="B485" t="str">
        <f>VLOOKUP($A485,'Plan de acci�n consolidado 2025'!$A$3:$V$504,B$1,0)</f>
        <v>30-OFICINA ASESORA DE PLANEACIÓN</v>
      </c>
      <c r="C485">
        <f>VLOOKUP($A485,'Plan de acci�n consolidado 2025'!$A$3:$V$504,C$1,0)</f>
        <v>4</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71">
        <f>VLOOKUP($A485,'Plan de acci�n consolidado 2025'!$A$3:$V$504,T$1,0)</f>
        <v>45915</v>
      </c>
      <c r="U485" s="171">
        <f>VLOOKUP($A485,'Plan de acci�n consolidado 2025'!$A$3:$V$504,U$1,0)</f>
        <v>46006</v>
      </c>
      <c r="V485" t="str">
        <f>VLOOKUP($A485,'Plan de acci�n consolidado 2025'!$A$3:$V$504,V$1,0)</f>
        <v>30-OFICINA ASESORA DE PLANEACIÓN</v>
      </c>
      <c r="W485"/>
      <c r="X485"/>
    </row>
    <row r="486" spans="1:24" x14ac:dyDescent="0.25">
      <c r="A486" s="31" t="s">
        <v>1093</v>
      </c>
      <c r="B486" t="str">
        <f>VLOOKUP($A486,'Plan de acci�n consolidado 2025'!$A$3:$V$504,B$1,0)</f>
        <v>30-OFICINA ASESORA DE PLANEACIÓN</v>
      </c>
      <c r="C486">
        <f>VLOOKUP($A486,'Plan de acci�n consolidado 2025'!$A$3:$V$504,C$1,0)</f>
        <v>4</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71">
        <f>VLOOKUP($A486,'Plan de acci�n consolidado 2025'!$A$3:$V$504,T$1,0)</f>
        <v>45712</v>
      </c>
      <c r="U486" s="171">
        <f>VLOOKUP($A486,'Plan de acci�n consolidado 2025'!$A$3:$V$504,U$1,0)</f>
        <v>46010</v>
      </c>
      <c r="V486" t="str">
        <f>VLOOKUP($A486,'Plan de acci�n consolidado 2025'!$A$3:$V$504,V$1,0)</f>
        <v>30-OFICINA ASESORA DE PLANEACIÓN</v>
      </c>
      <c r="W486"/>
      <c r="X486"/>
    </row>
    <row r="487" spans="1:24" x14ac:dyDescent="0.25">
      <c r="A487" s="31" t="s">
        <v>1095</v>
      </c>
      <c r="B487" t="str">
        <f>VLOOKUP($A487,'Plan de acci�n consolidado 2025'!$A$3:$V$504,B$1,0)</f>
        <v>30-OFICINA ASESORA DE PLANEACIÓN</v>
      </c>
      <c r="C487">
        <f>VLOOKUP($A487,'Plan de acci�n consolidado 2025'!$A$3:$V$504,C$1,0)</f>
        <v>4</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71">
        <f>VLOOKUP($A487,'Plan de acci�n consolidado 2025'!$A$3:$V$504,T$1,0)</f>
        <v>45712</v>
      </c>
      <c r="U487" s="171">
        <f>VLOOKUP($A487,'Plan de acci�n consolidado 2025'!$A$3:$V$504,U$1,0)</f>
        <v>45723</v>
      </c>
      <c r="V487" t="str">
        <f>VLOOKUP($A487,'Plan de acci�n consolidado 2025'!$A$3:$V$504,V$1,0)</f>
        <v>30-OFICINA ASESORA DE PLANEACIÓN</v>
      </c>
      <c r="W487"/>
      <c r="X487"/>
    </row>
    <row r="488" spans="1:24" x14ac:dyDescent="0.25">
      <c r="A488" s="31" t="s">
        <v>1097</v>
      </c>
      <c r="B488" t="str">
        <f>VLOOKUP($A488,'Plan de acci�n consolidado 2025'!$A$3:$V$504,B$1,0)</f>
        <v>30-OFICINA ASESORA DE PLANEACIÓN</v>
      </c>
      <c r="C488">
        <f>VLOOKUP($A488,'Plan de acci�n consolidado 2025'!$A$3:$V$504,C$1,0)</f>
        <v>4</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71">
        <f>VLOOKUP($A488,'Plan de acci�n consolidado 2025'!$A$3:$V$504,T$1,0)</f>
        <v>45726</v>
      </c>
      <c r="U488" s="171">
        <f>VLOOKUP($A488,'Plan de acci�n consolidado 2025'!$A$3:$V$504,U$1,0)</f>
        <v>45777</v>
      </c>
      <c r="V488" t="str">
        <f>VLOOKUP($A488,'Plan de acci�n consolidado 2025'!$A$3:$V$504,V$1,0)</f>
        <v>30-OFICINA ASESORA DE PLANEACIÓN</v>
      </c>
      <c r="W488"/>
      <c r="X488"/>
    </row>
    <row r="489" spans="1:24" x14ac:dyDescent="0.25">
      <c r="A489" s="31" t="s">
        <v>1099</v>
      </c>
      <c r="B489" t="str">
        <f>VLOOKUP($A489,'Plan de acci�n consolidado 2025'!$A$3:$V$504,B$1,0)</f>
        <v>30-OFICINA ASESORA DE PLANEACIÓN</v>
      </c>
      <c r="C489">
        <f>VLOOKUP($A489,'Plan de acci�n consolidado 2025'!$A$3:$V$504,C$1,0)</f>
        <v>4</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71">
        <f>VLOOKUP($A489,'Plan de acci�n consolidado 2025'!$A$3:$V$504,T$1,0)</f>
        <v>45778</v>
      </c>
      <c r="U489" s="171">
        <f>VLOOKUP($A489,'Plan de acci�n consolidado 2025'!$A$3:$V$504,U$1,0)</f>
        <v>45989</v>
      </c>
      <c r="V489" t="str">
        <f>VLOOKUP($A489,'Plan de acci�n consolidado 2025'!$A$3:$V$504,V$1,0)</f>
        <v>30-OFICINA ASESORA DE PLANEACIÓN</v>
      </c>
      <c r="W489"/>
      <c r="X489"/>
    </row>
    <row r="490" spans="1:24" x14ac:dyDescent="0.25">
      <c r="A490" s="31" t="s">
        <v>1100</v>
      </c>
      <c r="B490" t="str">
        <f>VLOOKUP($A490,'Plan de acci�n consolidado 2025'!$A$3:$V$504,B$1,0)</f>
        <v>30-OFICINA ASESORA DE PLANEACIÓN</v>
      </c>
      <c r="C490">
        <f>VLOOKUP($A490,'Plan de acci�n consolidado 2025'!$A$3:$V$504,C$1,0)</f>
        <v>4</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71">
        <f>VLOOKUP($A490,'Plan de acci�n consolidado 2025'!$A$3:$V$504,T$1,0)</f>
        <v>45992</v>
      </c>
      <c r="U490" s="171">
        <f>VLOOKUP($A490,'Plan de acci�n consolidado 2025'!$A$3:$V$504,U$1,0)</f>
        <v>46010</v>
      </c>
      <c r="V490" t="str">
        <f>VLOOKUP($A490,'Plan de acci�n consolidado 2025'!$A$3:$V$504,V$1,0)</f>
        <v>30-OFICINA ASESORA DE PLANEACIÓN</v>
      </c>
      <c r="W490"/>
      <c r="X490"/>
    </row>
    <row r="491" spans="1:24" x14ac:dyDescent="0.25">
      <c r="A491" s="31" t="s">
        <v>1102</v>
      </c>
      <c r="B491" t="str">
        <f>VLOOKUP($A491,'Plan de acci�n consolidado 2025'!$A$3:$V$504,B$1,0)</f>
        <v>30-OFICINA ASESORA DE PLANEACIÓN</v>
      </c>
      <c r="C491">
        <f>VLOOKUP($A491,'Plan de acci�n consolidado 2025'!$A$3:$V$504,C$1,0)</f>
        <v>4</v>
      </c>
      <c r="D491" t="str">
        <f>VLOOKUP($A491,'Plan de acci�n consolidado 2025'!$A$3:$V$504,D$1,0)</f>
        <v>Producto Eliminado</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171">
        <f>VLOOKUP($A491,'Plan de acci�n consolidado 2025'!$A$3:$V$504,T$1,0)</f>
        <v>45761</v>
      </c>
      <c r="U491" s="171">
        <f>VLOOKUP($A491,'Plan de acci�n consolidado 2025'!$A$3:$V$504,U$1,0)</f>
        <v>46010</v>
      </c>
      <c r="V491" t="str">
        <f>VLOOKUP($A491,'Plan de acci�n consolidado 2025'!$A$3:$V$504,V$1,0)</f>
        <v>30-OFICINA ASESORA DE PLANEACIÓN</v>
      </c>
      <c r="W491"/>
      <c r="X491"/>
    </row>
    <row r="492" spans="1:24" x14ac:dyDescent="0.25">
      <c r="A492" s="31" t="s">
        <v>1105</v>
      </c>
      <c r="B492" t="str">
        <f>VLOOKUP($A492,'Plan de acci�n consolidado 2025'!$A$3:$V$504,B$1,0)</f>
        <v>30-OFICINA ASESORA DE PLANEACIÓN</v>
      </c>
      <c r="C492">
        <f>VLOOKUP($A492,'Plan de acci�n consolidado 2025'!$A$3:$V$504,C$1,0)</f>
        <v>4</v>
      </c>
      <c r="D492" t="str">
        <f>VLOOKUP($A492,'Plan de acci�n consolidado 2025'!$A$3:$V$504,D$1,0)</f>
        <v>Actividad propia Eliminada</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171">
        <f>VLOOKUP($A492,'Plan de acci�n consolidado 2025'!$A$3:$V$504,T$1,0)</f>
        <v>45761</v>
      </c>
      <c r="U492" s="171">
        <f>VLOOKUP($A492,'Plan de acci�n consolidado 2025'!$A$3:$V$504,U$1,0)</f>
        <v>45807</v>
      </c>
      <c r="V492" t="str">
        <f>VLOOKUP($A492,'Plan de acci�n consolidado 2025'!$A$3:$V$504,V$1,0)</f>
        <v>30-OFICINA ASESORA DE PLANEACIÓN</v>
      </c>
      <c r="W492"/>
      <c r="X492"/>
    </row>
    <row r="493" spans="1:24" x14ac:dyDescent="0.25">
      <c r="A493" s="31" t="s">
        <v>1107</v>
      </c>
      <c r="B493" t="str">
        <f>VLOOKUP($A493,'Plan de acci�n consolidado 2025'!$A$3:$V$504,B$1,0)</f>
        <v>30-OFICINA ASESORA DE PLANEACIÓN</v>
      </c>
      <c r="C493">
        <f>VLOOKUP($A493,'Plan de acci�n consolidado 2025'!$A$3:$V$504,C$1,0)</f>
        <v>4</v>
      </c>
      <c r="D493" t="str">
        <f>VLOOKUP($A493,'Plan de acci�n consolidado 2025'!$A$3:$V$504,D$1,0)</f>
        <v>Actividad propia Eliminada</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171">
        <f>VLOOKUP($A493,'Plan de acci�n consolidado 2025'!$A$3:$V$504,T$1,0)</f>
        <v>45810</v>
      </c>
      <c r="U493" s="171">
        <f>VLOOKUP($A493,'Plan de acci�n consolidado 2025'!$A$3:$V$504,U$1,0)</f>
        <v>46010</v>
      </c>
      <c r="V493" t="str">
        <f>VLOOKUP($A493,'Plan de acci�n consolidado 2025'!$A$3:$V$504,V$1,0)</f>
        <v>30-OFICINA ASESORA DE PLANEACIÓN</v>
      </c>
      <c r="W493"/>
      <c r="X493"/>
    </row>
    <row r="494" spans="1:24" x14ac:dyDescent="0.25">
      <c r="A494" s="31" t="s">
        <v>1108</v>
      </c>
      <c r="B494" t="str">
        <f>VLOOKUP($A494,'Plan de acci�n consolidado 2025'!$A$3:$V$504,B$1,0)</f>
        <v>30-OFICINA ASESORA DE PLANEACIÓN</v>
      </c>
      <c r="C494">
        <f>VLOOKUP($A494,'Plan de acci�n consolidado 2025'!$A$3:$V$504,C$1,0)</f>
        <v>4</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71">
        <f>VLOOKUP($A494,'Plan de acci�n consolidado 2025'!$A$3:$V$504,T$1,0)</f>
        <v>45782</v>
      </c>
      <c r="U494" s="171">
        <f>VLOOKUP($A494,'Plan de acci�n consolidado 2025'!$A$3:$V$504,U$1,0)</f>
        <v>45981</v>
      </c>
      <c r="V494" t="str">
        <f>VLOOKUP($A494,'Plan de acci�n consolidado 2025'!$A$3:$V$504,V$1,0)</f>
        <v>30-OFICINA ASESORA DE PLANEACIÓN;
37-GRUPO DE TRABAJO DE ESTUDIOS ECONÓMICOS</v>
      </c>
      <c r="W494"/>
      <c r="X494"/>
    </row>
    <row r="495" spans="1:24" x14ac:dyDescent="0.25">
      <c r="A495" s="31" t="s">
        <v>1111</v>
      </c>
      <c r="B495" t="str">
        <f>VLOOKUP($A495,'Plan de acci�n consolidado 2025'!$A$3:$V$504,B$1,0)</f>
        <v>30-OFICINA ASESORA DE PLANEACIÓN</v>
      </c>
      <c r="C495">
        <f>VLOOKUP($A495,'Plan de acci�n consolidado 2025'!$A$3:$V$504,C$1,0)</f>
        <v>4</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71">
        <f>VLOOKUP($A495,'Plan de acci�n consolidado 2025'!$A$3:$V$504,T$1,0)</f>
        <v>45782</v>
      </c>
      <c r="U495" s="171">
        <f>VLOOKUP($A495,'Plan de acci�n consolidado 2025'!$A$3:$V$504,U$1,0)</f>
        <v>45814</v>
      </c>
      <c r="V495" t="str">
        <f>VLOOKUP($A495,'Plan de acci�n consolidado 2025'!$A$3:$V$504,V$1,0)</f>
        <v>30-OFICINA ASESORA DE PLANEACIÓN</v>
      </c>
      <c r="W495"/>
      <c r="X495"/>
    </row>
    <row r="496" spans="1:24" x14ac:dyDescent="0.25">
      <c r="A496" s="31" t="s">
        <v>1113</v>
      </c>
      <c r="B496" t="str">
        <f>VLOOKUP($A496,'Plan de acci�n consolidado 2025'!$A$3:$V$504,B$1,0)</f>
        <v>30-OFICINA ASESORA DE PLANEACIÓN</v>
      </c>
      <c r="C496">
        <f>VLOOKUP($A496,'Plan de acci�n consolidado 2025'!$A$3:$V$504,C$1,0)</f>
        <v>4</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71">
        <f>VLOOKUP($A496,'Plan de acci�n consolidado 2025'!$A$3:$V$504,T$1,0)</f>
        <v>45817</v>
      </c>
      <c r="U496" s="171">
        <f>VLOOKUP($A496,'Plan de acci�n consolidado 2025'!$A$3:$V$504,U$1,0)</f>
        <v>45884</v>
      </c>
      <c r="V496" t="str">
        <f>VLOOKUP($A496,'Plan de acci�n consolidado 2025'!$A$3:$V$504,V$1,0)</f>
        <v>30-OFICINA ASESORA DE PLANEACIÓN;
37-GRUPO DE TRABAJO DE ESTUDIOS ECONÓMICOS</v>
      </c>
      <c r="W496"/>
      <c r="X496"/>
    </row>
    <row r="497" spans="1:24" x14ac:dyDescent="0.25">
      <c r="A497" s="31" t="s">
        <v>1115</v>
      </c>
      <c r="B497" t="str">
        <f>VLOOKUP($A497,'Plan de acci�n consolidado 2025'!$A$3:$V$504,B$1,0)</f>
        <v>30-OFICINA ASESORA DE PLANEACIÓN</v>
      </c>
      <c r="C497">
        <f>VLOOKUP($A497,'Plan de acci�n consolidado 2025'!$A$3:$V$504,C$1,0)</f>
        <v>4</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71">
        <f>VLOOKUP($A497,'Plan de acci�n consolidado 2025'!$A$3:$V$504,T$1,0)</f>
        <v>45887</v>
      </c>
      <c r="U497" s="171">
        <f>VLOOKUP($A497,'Plan de acci�n consolidado 2025'!$A$3:$V$504,U$1,0)</f>
        <v>45926</v>
      </c>
      <c r="V497" t="str">
        <f>VLOOKUP($A497,'Plan de acci�n consolidado 2025'!$A$3:$V$504,V$1,0)</f>
        <v>30-OFICINA ASESORA DE PLANEACIÓN;
37-GRUPO DE TRABAJO DE ESTUDIOS ECONÓMICOS</v>
      </c>
      <c r="W497"/>
      <c r="X497"/>
    </row>
    <row r="498" spans="1:24" x14ac:dyDescent="0.25">
      <c r="A498" s="31" t="s">
        <v>1117</v>
      </c>
      <c r="B498" t="str">
        <f>VLOOKUP($A498,'Plan de acci�n consolidado 2025'!$A$3:$V$504,B$1,0)</f>
        <v>30-OFICINA ASESORA DE PLANEACIÓN</v>
      </c>
      <c r="C498">
        <f>VLOOKUP($A498,'Plan de acci�n consolidado 2025'!$A$3:$V$504,C$1,0)</f>
        <v>4</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71">
        <f>VLOOKUP($A498,'Plan de acci�n consolidado 2025'!$A$3:$V$504,T$1,0)</f>
        <v>45854</v>
      </c>
      <c r="U498" s="171">
        <f>VLOOKUP($A498,'Plan de acci�n consolidado 2025'!$A$3:$V$504,U$1,0)</f>
        <v>45980</v>
      </c>
      <c r="V498" t="str">
        <f>VLOOKUP($A498,'Plan de acci�n consolidado 2025'!$A$3:$V$504,V$1,0)</f>
        <v>30-OFICINA ASESORA DE PLANEACIÓN;
37-GRUPO DE TRABAJO DE ESTUDIOS ECONÓMICOS</v>
      </c>
      <c r="W498"/>
      <c r="X498"/>
    </row>
    <row r="499" spans="1:24" x14ac:dyDescent="0.25">
      <c r="A499" s="31" t="s">
        <v>1850</v>
      </c>
      <c r="B499" t="str">
        <f>VLOOKUP($A499,'Plan de acci�n consolidado 2025'!$A$3:$V$504,B$1,0)</f>
        <v>30-OFICINA ASESORA DE PLANEACIÓN</v>
      </c>
      <c r="C499">
        <f>VLOOKUP($A499,'Plan de acci�n consolidado 2025'!$A$3:$V$504,C$1,0)</f>
        <v>4</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71">
        <f>VLOOKUP($A499,'Plan de acci�n consolidado 2025'!$A$3:$V$504,T$1,0)</f>
        <v>45964</v>
      </c>
      <c r="U499" s="171">
        <f>VLOOKUP($A499,'Plan de acci�n consolidado 2025'!$A$3:$V$504,U$1,0)</f>
        <v>45981</v>
      </c>
      <c r="V499" t="str">
        <f>VLOOKUP($A499,'Plan de acci�n consolidado 2025'!$A$3:$V$504,V$1,0)</f>
        <v>30-OFICINA ASESORA DE PLANEACIÓN;
37-GRUPO DE TRABAJO DE ESTUDIOS ECONÓMICOS</v>
      </c>
      <c r="W499"/>
      <c r="X499"/>
    </row>
    <row r="500" spans="1:24" x14ac:dyDescent="0.25">
      <c r="A500" s="31" t="s">
        <v>1119</v>
      </c>
      <c r="B500" t="str">
        <f>VLOOKUP($A500,'Plan de acci�n consolidado 2025'!$A$3:$V$504,B$1,0)</f>
        <v>30-OFICINA ASESORA DE PLANEACIÓN</v>
      </c>
      <c r="C500">
        <f>VLOOKUP($A500,'Plan de acci�n consolidado 2025'!$A$3:$V$504,C$1,0)</f>
        <v>4</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71">
        <f>VLOOKUP($A500,'Plan de acci�n consolidado 2025'!$A$3:$V$504,T$1,0)</f>
        <v>45672</v>
      </c>
      <c r="U500" s="171">
        <f>VLOOKUP($A500,'Plan de acci�n consolidado 2025'!$A$3:$V$504,U$1,0)</f>
        <v>46013</v>
      </c>
      <c r="V500" t="str">
        <f>VLOOKUP($A500,'Plan de acci�n consolidado 2025'!$A$3:$V$504,V$1,0)</f>
        <v>30-OFICINA ASESORA DE PLANEACIÓN</v>
      </c>
      <c r="W500"/>
      <c r="X500"/>
    </row>
    <row r="501" spans="1:24" x14ac:dyDescent="0.25">
      <c r="A501" s="31" t="s">
        <v>1122</v>
      </c>
      <c r="B501" t="str">
        <f>VLOOKUP($A501,'Plan de acci�n consolidado 2025'!$A$3:$V$504,B$1,0)</f>
        <v>30-OFICINA ASESORA DE PLANEACIÓN</v>
      </c>
      <c r="C501">
        <f>VLOOKUP($A501,'Plan de acci�n consolidado 2025'!$A$3:$V$504,C$1,0)</f>
        <v>4</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71">
        <f>VLOOKUP($A501,'Plan de acci�n consolidado 2025'!$A$3:$V$504,T$1,0)</f>
        <v>45672</v>
      </c>
      <c r="U501" s="171">
        <f>VLOOKUP($A501,'Plan de acci�n consolidado 2025'!$A$3:$V$504,U$1,0)</f>
        <v>45744</v>
      </c>
      <c r="V501" t="str">
        <f>VLOOKUP($A501,'Plan de acci�n consolidado 2025'!$A$3:$V$504,V$1,0)</f>
        <v>30-OFICINA ASESORA DE PLANEACIÓN</v>
      </c>
      <c r="W501"/>
      <c r="X501"/>
    </row>
    <row r="502" spans="1:24" x14ac:dyDescent="0.25">
      <c r="A502" s="31" t="s">
        <v>1124</v>
      </c>
      <c r="B502" t="str">
        <f>VLOOKUP($A502,'Plan de acci�n consolidado 2025'!$A$3:$V$504,B$1,0)</f>
        <v>30-OFICINA ASESORA DE PLANEACIÓN</v>
      </c>
      <c r="C502">
        <f>VLOOKUP($A502,'Plan de acci�n consolidado 2025'!$A$3:$V$504,C$1,0)</f>
        <v>4</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71">
        <f>VLOOKUP($A502,'Plan de acci�n consolidado 2025'!$A$3:$V$504,T$1,0)</f>
        <v>45744</v>
      </c>
      <c r="U502" s="171">
        <f>VLOOKUP($A502,'Plan de acci�n consolidado 2025'!$A$3:$V$504,U$1,0)</f>
        <v>46013</v>
      </c>
      <c r="V502" t="str">
        <f>VLOOKUP($A502,'Plan de acci�n consolidado 2025'!$A$3:$V$504,V$1,0)</f>
        <v>30-OFICINA ASESORA DE PLANEACIÓN</v>
      </c>
      <c r="W502"/>
      <c r="X502"/>
    </row>
    <row r="503" spans="1:24" x14ac:dyDescent="0.25">
      <c r="A503" s="31" t="s">
        <v>1126</v>
      </c>
      <c r="B503" t="str">
        <f>VLOOKUP($A503,'Plan de acci�n consolidado 2025'!$A$3:$V$504,B$1,0)</f>
        <v>30-OFICINA ASESORA DE PLANEACIÓN</v>
      </c>
      <c r="C503">
        <f>VLOOKUP($A503,'Plan de acci�n consolidado 2025'!$A$3:$V$504,C$1,0)</f>
        <v>4</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71">
        <f>VLOOKUP($A503,'Plan de acci�n consolidado 2025'!$A$3:$V$504,T$1,0)</f>
        <v>45672</v>
      </c>
      <c r="U503" s="171">
        <f>VLOOKUP($A503,'Plan de acci�n consolidado 2025'!$A$3:$V$504,U$1,0)</f>
        <v>46013</v>
      </c>
      <c r="V503" t="str">
        <f>VLOOKUP($A503,'Plan de acci�n consolidado 2025'!$A$3:$V$504,V$1,0)</f>
        <v>100-SECRETARIA GENERAL;
30-OFICINA ASESORA DE PLANEACIÓN</v>
      </c>
      <c r="W503"/>
      <c r="X503"/>
    </row>
    <row r="504" spans="1:24" x14ac:dyDescent="0.25">
      <c r="A504" s="31" t="s">
        <v>1129</v>
      </c>
      <c r="B504" t="str">
        <f>VLOOKUP($A504,'Plan de acci�n consolidado 2025'!$A$3:$V$504,B$1,0)</f>
        <v>30-OFICINA ASESORA DE PLANEACIÓN</v>
      </c>
      <c r="C504">
        <f>VLOOKUP($A504,'Plan de acci�n consolidado 2025'!$A$3:$V$504,C$1,0)</f>
        <v>4</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71">
        <f>VLOOKUP($A504,'Plan de acci�n consolidado 2025'!$A$3:$V$504,T$1,0)</f>
        <v>45672</v>
      </c>
      <c r="U504" s="171">
        <f>VLOOKUP($A504,'Plan de acci�n consolidado 2025'!$A$3:$V$504,U$1,0)</f>
        <v>45703</v>
      </c>
      <c r="V504" t="str">
        <f>VLOOKUP($A504,'Plan de acci�n consolidado 2025'!$A$3:$V$504,V$1,0)</f>
        <v>100-SECRETARIA GENERAL;
30-OFICINA ASESORA DE PLANEACIÓN</v>
      </c>
      <c r="W504"/>
      <c r="X504"/>
    </row>
    <row r="505" spans="1:24" x14ac:dyDescent="0.25">
      <c r="A505" s="31" t="s">
        <v>1130</v>
      </c>
      <c r="B505" t="str">
        <f>VLOOKUP($A505,'Plan de acci�n consolidado 2025'!$A$3:$V$505,B$1,0)</f>
        <v>30-OFICINA ASESORA DE PLANEACIÓN</v>
      </c>
      <c r="C505">
        <f>VLOOKUP($A505,'Plan de acci�n consolidado 2025'!$A$3:$V$505,C$1,0)</f>
        <v>4</v>
      </c>
      <c r="D505" t="str">
        <f>VLOOKUP($A505,'Plan de acci�n consolidado 2025'!$A$3:$V$505,D$1,0)</f>
        <v>Actividad propia</v>
      </c>
      <c r="E505" t="str">
        <f>VLOOKUP($A505,'Plan de acci�n consolidado 2025'!$A$3:$V$505,E$1,0)</f>
        <v>30.6.2</v>
      </c>
      <c r="F505" t="str">
        <f>VLOOKUP($A505,'Plan de acci�n consolidado 2025'!$A$3:$V$505,F$1,0)</f>
        <v>N/A</v>
      </c>
      <c r="G505" t="str">
        <f>VLOOKUP($A505,'Plan de acci�n consolidado 2025'!$A$3:$V$505,G$1,0)</f>
        <v>N/A</v>
      </c>
      <c r="H505" t="str">
        <f>VLOOKUP($A505,'Plan de acci�n consolidado 2025'!$A$3:$V$505,H$1,0)</f>
        <v>N/A</v>
      </c>
      <c r="I505" t="str">
        <f>VLOOKUP($A505,'Plan de acci�n consolidado 2025'!$A$3:$V$505,I$1,0)</f>
        <v>N/A</v>
      </c>
      <c r="J505" t="str">
        <f>VLOOKUP($A505,'Plan de acci�n consolidado 2025'!$A$3:$V$505,J$1,0)</f>
        <v>N/A</v>
      </c>
      <c r="K505" t="str">
        <f>VLOOKUP($A505,'Plan de acci�n consolidado 2025'!$A$3:$V$505,K$1,0)</f>
        <v>N/A</v>
      </c>
      <c r="L505" t="str">
        <f>VLOOKUP($A505,'Plan de acci�n consolidado 2025'!$A$3:$V$505,L$1,0)</f>
        <v>N/A</v>
      </c>
      <c r="M505" t="str">
        <f>VLOOKUP($A505,'Plan de acci�n consolidado 2025'!$A$3:$V$505,M$1,0)</f>
        <v>N/A</v>
      </c>
      <c r="N505" t="str">
        <f>VLOOKUP($A505,'Plan de acci�n consolidado 2025'!$A$3:$V$505,N$1,0)</f>
        <v>N/A</v>
      </c>
      <c r="O505" t="str">
        <f>VLOOKUP($A505,'Plan de acci�n consolidado 2025'!$A$3:$V$505,11,0)</f>
        <v>N/A</v>
      </c>
      <c r="P505">
        <f>VLOOKUP($A505,'Plan de acci�n consolidado 2025'!$A$3:$V$505,P$1,0)</f>
        <v>80</v>
      </c>
      <c r="Q505">
        <f>VLOOKUP($A505,'Plan de acci�n consolidado 2025'!$A$3:$V$505,Q$1,0)</f>
        <v>100</v>
      </c>
      <c r="R505" t="str">
        <f>VLOOKUP($A505,'Plan de acci�n consolidado 2025'!$A$3:$V$505,R$1,0)</f>
        <v>Porcentual</v>
      </c>
      <c r="S505" t="str">
        <f>VLOOKUP($A505,'Plan de acci�n consolidado 2025'!$A$3:$V$505,S$1,0)</f>
        <v>% de Plan de trabajo ejecutado / 100% de Plan de trabajo por ejecutar</v>
      </c>
      <c r="T505">
        <f>VLOOKUP($A505,'Plan de acci�n consolidado 2025'!$A$3:$V$505,T$1,0)</f>
        <v>45688</v>
      </c>
      <c r="U505">
        <f>VLOOKUP($A505,'Plan de acci�n consolidado 2025'!$A$3:$V$505,U$1,0)</f>
        <v>46013</v>
      </c>
      <c r="V505" t="str">
        <f>VLOOKUP($A505,'Plan de acci�n consolidado 2025'!$A$3:$V$505,V$1,0)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6"/>
  <sheetViews>
    <sheetView topLeftCell="A490" workbookViewId="0">
      <selection activeCell="A503" sqref="A503:A506"/>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1.42578125" style="31" customWidth="1"/>
    <col min="20" max="20" width="13.42578125" style="31" bestFit="1" customWidth="1"/>
    <col min="21" max="21" width="10.7109375" style="31" bestFit="1" customWidth="1"/>
    <col min="22" max="22" width="62.7109375" style="31" bestFit="1" customWidth="1"/>
    <col min="23" max="16384" width="9.140625" style="31"/>
  </cols>
  <sheetData>
    <row r="1" spans="1:22" x14ac:dyDescent="0.25">
      <c r="E1" s="31">
        <v>1</v>
      </c>
      <c r="F1" s="31">
        <v>2</v>
      </c>
      <c r="G1" s="31">
        <v>3</v>
      </c>
      <c r="H1" s="31">
        <v>4</v>
      </c>
      <c r="I1" s="31">
        <v>5</v>
      </c>
      <c r="J1" s="31">
        <v>6</v>
      </c>
      <c r="K1" s="31">
        <v>7</v>
      </c>
      <c r="L1" s="31">
        <v>8</v>
      </c>
      <c r="M1" s="31">
        <v>9</v>
      </c>
      <c r="N1" s="31">
        <v>10</v>
      </c>
      <c r="O1" s="31">
        <v>11</v>
      </c>
      <c r="P1" s="31">
        <v>12</v>
      </c>
      <c r="Q1" s="31">
        <v>13</v>
      </c>
      <c r="R1" s="31">
        <v>14</v>
      </c>
      <c r="S1" s="31">
        <v>15</v>
      </c>
      <c r="T1" s="31">
        <v>16</v>
      </c>
      <c r="U1" s="31">
        <v>17</v>
      </c>
      <c r="V1" s="31">
        <v>18</v>
      </c>
    </row>
    <row r="2" spans="1:22" ht="21" x14ac:dyDescent="0.35">
      <c r="B2" s="312" t="s">
        <v>1921</v>
      </c>
      <c r="C2" s="313"/>
      <c r="D2" s="313"/>
      <c r="E2" s="313"/>
      <c r="F2" s="313"/>
      <c r="G2" s="313"/>
      <c r="H2" s="313"/>
      <c r="I2" s="313"/>
      <c r="J2" s="313"/>
      <c r="K2" s="313"/>
      <c r="L2" s="313"/>
      <c r="M2" s="313"/>
      <c r="N2" s="313"/>
      <c r="O2" s="313"/>
      <c r="P2" s="313"/>
      <c r="Q2" s="313"/>
      <c r="R2" s="313"/>
      <c r="S2" s="313"/>
      <c r="T2" s="313"/>
      <c r="U2" s="313"/>
      <c r="V2" s="313"/>
    </row>
    <row r="3" spans="1:22" x14ac:dyDescent="0.25">
      <c r="A3" s="31" t="str">
        <f t="shared" ref="A3:A66" si="0">+E3</f>
        <v>Código</v>
      </c>
      <c r="B3" s="40" t="s">
        <v>1538</v>
      </c>
      <c r="C3" s="40" t="s">
        <v>1539</v>
      </c>
      <c r="D3" s="40" t="s">
        <v>471</v>
      </c>
      <c r="E3" s="40" t="s">
        <v>472</v>
      </c>
      <c r="F3" s="40" t="s">
        <v>1540</v>
      </c>
      <c r="G3" s="40" t="s">
        <v>0</v>
      </c>
      <c r="H3" s="40" t="s">
        <v>1541</v>
      </c>
      <c r="I3" s="40" t="s">
        <v>473</v>
      </c>
      <c r="J3" s="40" t="s">
        <v>1542</v>
      </c>
      <c r="K3" s="40" t="s">
        <v>1543</v>
      </c>
      <c r="L3" s="40" t="s">
        <v>1</v>
      </c>
      <c r="M3" s="40" t="s">
        <v>474</v>
      </c>
      <c r="N3" s="40" t="s">
        <v>1544</v>
      </c>
      <c r="O3" s="40" t="s">
        <v>475</v>
      </c>
      <c r="P3" s="40" t="s">
        <v>1545</v>
      </c>
      <c r="Q3" s="40" t="s">
        <v>3</v>
      </c>
      <c r="R3" s="40" t="s">
        <v>4</v>
      </c>
      <c r="S3" s="40" t="s">
        <v>476</v>
      </c>
      <c r="T3" s="40" t="s">
        <v>5</v>
      </c>
      <c r="U3" s="40" t="s">
        <v>6</v>
      </c>
      <c r="V3" s="40" t="s">
        <v>7</v>
      </c>
    </row>
    <row r="4" spans="1:22" x14ac:dyDescent="0.25">
      <c r="A4" s="31" t="str">
        <f t="shared" si="0"/>
        <v>117.1</v>
      </c>
      <c r="B4" t="s">
        <v>547</v>
      </c>
      <c r="C4">
        <v>0</v>
      </c>
      <c r="D4" t="s">
        <v>478</v>
      </c>
      <c r="E4" t="s">
        <v>548</v>
      </c>
      <c r="F4" t="s">
        <v>497</v>
      </c>
      <c r="G4" t="s">
        <v>1505</v>
      </c>
      <c r="H4" t="s">
        <v>1506</v>
      </c>
      <c r="I4" t="s">
        <v>1507</v>
      </c>
      <c r="J4" t="s">
        <v>1857</v>
      </c>
      <c r="K4" t="s">
        <v>481</v>
      </c>
      <c r="L4" t="s">
        <v>19</v>
      </c>
      <c r="M4" t="s">
        <v>482</v>
      </c>
      <c r="N4" t="s">
        <v>19</v>
      </c>
      <c r="O4" t="s">
        <v>71</v>
      </c>
      <c r="P4">
        <v>15</v>
      </c>
      <c r="Q4">
        <v>100</v>
      </c>
      <c r="R4" t="s">
        <v>511</v>
      </c>
      <c r="S4" t="s">
        <v>549</v>
      </c>
      <c r="T4" s="171">
        <v>45691</v>
      </c>
      <c r="U4" s="171">
        <v>45989</v>
      </c>
      <c r="V4" t="s">
        <v>547</v>
      </c>
    </row>
    <row r="5" spans="1:22" x14ac:dyDescent="0.25">
      <c r="A5" s="31" t="str">
        <f t="shared" si="0"/>
        <v>117.1.1</v>
      </c>
      <c r="B5" t="s">
        <v>547</v>
      </c>
      <c r="C5">
        <v>0</v>
      </c>
      <c r="D5" t="s">
        <v>485</v>
      </c>
      <c r="E5" t="s">
        <v>550</v>
      </c>
      <c r="F5" t="s">
        <v>19</v>
      </c>
      <c r="G5" t="s">
        <v>19</v>
      </c>
      <c r="H5" t="s">
        <v>19</v>
      </c>
      <c r="I5" t="s">
        <v>19</v>
      </c>
      <c r="J5" t="s">
        <v>19</v>
      </c>
      <c r="K5" t="s">
        <v>19</v>
      </c>
      <c r="L5" t="s">
        <v>19</v>
      </c>
      <c r="M5" t="s">
        <v>19</v>
      </c>
      <c r="N5" t="s">
        <v>19</v>
      </c>
      <c r="O5" t="s">
        <v>72</v>
      </c>
      <c r="P5">
        <v>25</v>
      </c>
      <c r="Q5">
        <v>100</v>
      </c>
      <c r="R5" t="s">
        <v>511</v>
      </c>
      <c r="S5" t="s">
        <v>551</v>
      </c>
      <c r="T5" s="171">
        <v>45691</v>
      </c>
      <c r="U5" s="171">
        <v>45989</v>
      </c>
      <c r="V5" t="s">
        <v>547</v>
      </c>
    </row>
    <row r="6" spans="1:22" x14ac:dyDescent="0.25">
      <c r="A6" s="31" t="str">
        <f t="shared" si="0"/>
        <v>117.1.2</v>
      </c>
      <c r="B6" t="s">
        <v>547</v>
      </c>
      <c r="C6">
        <v>0</v>
      </c>
      <c r="D6" t="s">
        <v>485</v>
      </c>
      <c r="E6" t="s">
        <v>552</v>
      </c>
      <c r="F6" t="s">
        <v>19</v>
      </c>
      <c r="G6" t="s">
        <v>19</v>
      </c>
      <c r="H6" t="s">
        <v>19</v>
      </c>
      <c r="I6" t="s">
        <v>19</v>
      </c>
      <c r="J6" t="s">
        <v>19</v>
      </c>
      <c r="K6" t="s">
        <v>19</v>
      </c>
      <c r="L6" t="s">
        <v>19</v>
      </c>
      <c r="M6" t="s">
        <v>19</v>
      </c>
      <c r="N6" t="s">
        <v>19</v>
      </c>
      <c r="O6" t="s">
        <v>73</v>
      </c>
      <c r="P6">
        <v>25</v>
      </c>
      <c r="Q6">
        <v>1</v>
      </c>
      <c r="R6" t="s">
        <v>483</v>
      </c>
      <c r="S6" t="s">
        <v>553</v>
      </c>
      <c r="T6" s="171">
        <v>45748</v>
      </c>
      <c r="U6" s="171">
        <v>45777</v>
      </c>
      <c r="V6" t="s">
        <v>547</v>
      </c>
    </row>
    <row r="7" spans="1:22" x14ac:dyDescent="0.25">
      <c r="A7" s="31" t="str">
        <f t="shared" si="0"/>
        <v>117.1.3</v>
      </c>
      <c r="B7" t="s">
        <v>547</v>
      </c>
      <c r="C7">
        <v>0</v>
      </c>
      <c r="D7" t="s">
        <v>485</v>
      </c>
      <c r="E7" t="s">
        <v>554</v>
      </c>
      <c r="F7" t="s">
        <v>19</v>
      </c>
      <c r="G7" t="s">
        <v>19</v>
      </c>
      <c r="H7" t="s">
        <v>19</v>
      </c>
      <c r="I7" t="s">
        <v>19</v>
      </c>
      <c r="J7" t="s">
        <v>19</v>
      </c>
      <c r="K7" t="s">
        <v>19</v>
      </c>
      <c r="L7" t="s">
        <v>19</v>
      </c>
      <c r="M7" t="s">
        <v>19</v>
      </c>
      <c r="N7" t="s">
        <v>19</v>
      </c>
      <c r="O7" t="s">
        <v>74</v>
      </c>
      <c r="P7">
        <v>25</v>
      </c>
      <c r="Q7">
        <v>1</v>
      </c>
      <c r="R7" t="s">
        <v>483</v>
      </c>
      <c r="S7" t="s">
        <v>555</v>
      </c>
      <c r="T7" s="171">
        <v>45811</v>
      </c>
      <c r="U7" s="171">
        <v>45839</v>
      </c>
      <c r="V7" t="s">
        <v>547</v>
      </c>
    </row>
    <row r="8" spans="1:22" x14ac:dyDescent="0.25">
      <c r="A8" s="31" t="str">
        <f t="shared" si="0"/>
        <v>117.1.4</v>
      </c>
      <c r="B8" t="s">
        <v>547</v>
      </c>
      <c r="C8">
        <v>0</v>
      </c>
      <c r="D8" t="s">
        <v>485</v>
      </c>
      <c r="E8" t="s">
        <v>556</v>
      </c>
      <c r="F8" t="s">
        <v>19</v>
      </c>
      <c r="G8" t="s">
        <v>19</v>
      </c>
      <c r="H8" t="s">
        <v>19</v>
      </c>
      <c r="I8" t="s">
        <v>19</v>
      </c>
      <c r="J8" t="s">
        <v>19</v>
      </c>
      <c r="K8" t="s">
        <v>19</v>
      </c>
      <c r="L8" t="s">
        <v>19</v>
      </c>
      <c r="M8" t="s">
        <v>19</v>
      </c>
      <c r="N8" t="s">
        <v>19</v>
      </c>
      <c r="O8" t="s">
        <v>75</v>
      </c>
      <c r="P8">
        <v>25</v>
      </c>
      <c r="Q8">
        <v>6</v>
      </c>
      <c r="R8" t="s">
        <v>483</v>
      </c>
      <c r="S8" t="s">
        <v>557</v>
      </c>
      <c r="T8" s="171">
        <v>45811</v>
      </c>
      <c r="U8" s="171">
        <v>45989</v>
      </c>
      <c r="V8" t="s">
        <v>547</v>
      </c>
    </row>
    <row r="9" spans="1:22" x14ac:dyDescent="0.25">
      <c r="A9" s="31" t="str">
        <f t="shared" si="0"/>
        <v>117.2</v>
      </c>
      <c r="B9" t="s">
        <v>547</v>
      </c>
      <c r="C9">
        <v>0</v>
      </c>
      <c r="D9" t="s">
        <v>478</v>
      </c>
      <c r="E9" t="s">
        <v>558</v>
      </c>
      <c r="F9" t="s">
        <v>480</v>
      </c>
      <c r="G9" t="s">
        <v>1502</v>
      </c>
      <c r="H9" t="s">
        <v>1503</v>
      </c>
      <c r="I9" t="s">
        <v>1504</v>
      </c>
      <c r="J9" t="s">
        <v>1857</v>
      </c>
      <c r="K9" t="s">
        <v>481</v>
      </c>
      <c r="L9" t="s">
        <v>19</v>
      </c>
      <c r="M9" t="s">
        <v>482</v>
      </c>
      <c r="N9" t="s">
        <v>1858</v>
      </c>
      <c r="O9" t="s">
        <v>76</v>
      </c>
      <c r="P9">
        <v>17</v>
      </c>
      <c r="Q9">
        <v>1</v>
      </c>
      <c r="R9" t="s">
        <v>483</v>
      </c>
      <c r="S9" t="s">
        <v>559</v>
      </c>
      <c r="T9" s="171">
        <v>45677</v>
      </c>
      <c r="U9" s="171">
        <v>45716</v>
      </c>
      <c r="V9" t="s">
        <v>547</v>
      </c>
    </row>
    <row r="10" spans="1:22" x14ac:dyDescent="0.25">
      <c r="A10" s="31" t="str">
        <f t="shared" si="0"/>
        <v>117.2.1</v>
      </c>
      <c r="B10" t="s">
        <v>547</v>
      </c>
      <c r="C10">
        <v>0</v>
      </c>
      <c r="D10" t="s">
        <v>485</v>
      </c>
      <c r="E10" t="s">
        <v>560</v>
      </c>
      <c r="F10" t="s">
        <v>19</v>
      </c>
      <c r="G10" t="s">
        <v>19</v>
      </c>
      <c r="H10" t="s">
        <v>19</v>
      </c>
      <c r="I10" t="s">
        <v>19</v>
      </c>
      <c r="J10" t="s">
        <v>19</v>
      </c>
      <c r="K10" t="s">
        <v>19</v>
      </c>
      <c r="L10" t="s">
        <v>19</v>
      </c>
      <c r="M10" t="s">
        <v>19</v>
      </c>
      <c r="N10" t="s">
        <v>19</v>
      </c>
      <c r="O10" t="s">
        <v>77</v>
      </c>
      <c r="P10">
        <v>60</v>
      </c>
      <c r="Q10">
        <v>1</v>
      </c>
      <c r="R10" t="s">
        <v>483</v>
      </c>
      <c r="S10" t="s">
        <v>561</v>
      </c>
      <c r="T10" s="171">
        <v>45677</v>
      </c>
      <c r="U10" s="171">
        <v>45688</v>
      </c>
      <c r="V10" t="s">
        <v>547</v>
      </c>
    </row>
    <row r="11" spans="1:22" x14ac:dyDescent="0.25">
      <c r="A11" s="31" t="str">
        <f t="shared" si="0"/>
        <v>117.2.2</v>
      </c>
      <c r="B11" t="s">
        <v>547</v>
      </c>
      <c r="C11">
        <v>0</v>
      </c>
      <c r="D11" t="s">
        <v>485</v>
      </c>
      <c r="E11" t="s">
        <v>562</v>
      </c>
      <c r="F11" t="s">
        <v>19</v>
      </c>
      <c r="G11" t="s">
        <v>19</v>
      </c>
      <c r="H11" t="s">
        <v>19</v>
      </c>
      <c r="I11" t="s">
        <v>19</v>
      </c>
      <c r="J11" t="s">
        <v>19</v>
      </c>
      <c r="K11" t="s">
        <v>19</v>
      </c>
      <c r="L11" t="s">
        <v>19</v>
      </c>
      <c r="M11" t="s">
        <v>19</v>
      </c>
      <c r="N11" t="s">
        <v>19</v>
      </c>
      <c r="O11" t="s">
        <v>78</v>
      </c>
      <c r="P11">
        <v>40</v>
      </c>
      <c r="Q11">
        <v>1</v>
      </c>
      <c r="R11" t="s">
        <v>483</v>
      </c>
      <c r="S11" t="s">
        <v>563</v>
      </c>
      <c r="T11" s="171">
        <v>45691</v>
      </c>
      <c r="U11" s="171">
        <v>45716</v>
      </c>
      <c r="V11" t="s">
        <v>547</v>
      </c>
    </row>
    <row r="12" spans="1:22" x14ac:dyDescent="0.25">
      <c r="A12" s="31" t="str">
        <f t="shared" si="0"/>
        <v>117.3</v>
      </c>
      <c r="B12" t="s">
        <v>547</v>
      </c>
      <c r="C12">
        <v>0</v>
      </c>
      <c r="D12" t="s">
        <v>478</v>
      </c>
      <c r="E12" t="s">
        <v>564</v>
      </c>
      <c r="F12" t="s">
        <v>480</v>
      </c>
      <c r="G12" t="s">
        <v>1502</v>
      </c>
      <c r="H12" t="s">
        <v>1503</v>
      </c>
      <c r="I12" t="s">
        <v>1504</v>
      </c>
      <c r="J12" t="s">
        <v>1857</v>
      </c>
      <c r="K12" t="s">
        <v>481</v>
      </c>
      <c r="L12" t="s">
        <v>19</v>
      </c>
      <c r="M12" t="s">
        <v>482</v>
      </c>
      <c r="N12" t="s">
        <v>19</v>
      </c>
      <c r="O12" t="s">
        <v>79</v>
      </c>
      <c r="P12">
        <v>17</v>
      </c>
      <c r="Q12">
        <v>1</v>
      </c>
      <c r="R12" t="s">
        <v>483</v>
      </c>
      <c r="S12" t="s">
        <v>565</v>
      </c>
      <c r="T12" s="171">
        <v>45677</v>
      </c>
      <c r="U12" s="171">
        <v>46013</v>
      </c>
      <c r="V12" t="s">
        <v>547</v>
      </c>
    </row>
    <row r="13" spans="1:22" x14ac:dyDescent="0.25">
      <c r="A13" s="31" t="str">
        <f t="shared" si="0"/>
        <v>117.3.1</v>
      </c>
      <c r="B13" t="s">
        <v>547</v>
      </c>
      <c r="C13">
        <v>0</v>
      </c>
      <c r="D13" t="s">
        <v>485</v>
      </c>
      <c r="E13" t="s">
        <v>566</v>
      </c>
      <c r="F13" t="s">
        <v>19</v>
      </c>
      <c r="G13" t="s">
        <v>19</v>
      </c>
      <c r="H13" t="s">
        <v>19</v>
      </c>
      <c r="I13" t="s">
        <v>19</v>
      </c>
      <c r="J13" t="s">
        <v>19</v>
      </c>
      <c r="K13" t="s">
        <v>19</v>
      </c>
      <c r="L13" t="s">
        <v>19</v>
      </c>
      <c r="M13" t="s">
        <v>19</v>
      </c>
      <c r="N13" t="s">
        <v>19</v>
      </c>
      <c r="O13" t="s">
        <v>80</v>
      </c>
      <c r="P13">
        <v>80</v>
      </c>
      <c r="Q13">
        <v>1</v>
      </c>
      <c r="R13" t="s">
        <v>483</v>
      </c>
      <c r="S13" t="s">
        <v>565</v>
      </c>
      <c r="T13" s="171">
        <v>45677</v>
      </c>
      <c r="U13" s="171">
        <v>45688</v>
      </c>
      <c r="V13" t="s">
        <v>547</v>
      </c>
    </row>
    <row r="14" spans="1:22" x14ac:dyDescent="0.25">
      <c r="A14" s="31" t="str">
        <f t="shared" si="0"/>
        <v>117.3.2</v>
      </c>
      <c r="B14" t="s">
        <v>547</v>
      </c>
      <c r="C14">
        <v>0</v>
      </c>
      <c r="D14" t="s">
        <v>485</v>
      </c>
      <c r="E14" t="s">
        <v>567</v>
      </c>
      <c r="F14" t="s">
        <v>19</v>
      </c>
      <c r="G14" t="s">
        <v>19</v>
      </c>
      <c r="H14" t="s">
        <v>19</v>
      </c>
      <c r="I14" t="s">
        <v>19</v>
      </c>
      <c r="J14" t="s">
        <v>19</v>
      </c>
      <c r="K14" t="s">
        <v>19</v>
      </c>
      <c r="L14" t="s">
        <v>19</v>
      </c>
      <c r="M14" t="s">
        <v>19</v>
      </c>
      <c r="N14" t="s">
        <v>19</v>
      </c>
      <c r="O14" t="s">
        <v>81</v>
      </c>
      <c r="P14">
        <v>20</v>
      </c>
      <c r="Q14">
        <v>100</v>
      </c>
      <c r="R14" t="s">
        <v>511</v>
      </c>
      <c r="S14" t="s">
        <v>568</v>
      </c>
      <c r="T14" s="171">
        <v>45691</v>
      </c>
      <c r="U14" s="171">
        <v>46013</v>
      </c>
      <c r="V14" t="s">
        <v>547</v>
      </c>
    </row>
    <row r="15" spans="1:22" x14ac:dyDescent="0.25">
      <c r="A15" s="31" t="str">
        <f t="shared" si="0"/>
        <v>117.4</v>
      </c>
      <c r="B15" t="s">
        <v>547</v>
      </c>
      <c r="C15">
        <v>0</v>
      </c>
      <c r="D15" t="s">
        <v>478</v>
      </c>
      <c r="E15" t="s">
        <v>569</v>
      </c>
      <c r="F15" t="s">
        <v>480</v>
      </c>
      <c r="G15" t="s">
        <v>1502</v>
      </c>
      <c r="H15" t="s">
        <v>1503</v>
      </c>
      <c r="I15" t="s">
        <v>1504</v>
      </c>
      <c r="J15" t="s">
        <v>1857</v>
      </c>
      <c r="K15" t="s">
        <v>481</v>
      </c>
      <c r="L15" t="s">
        <v>20</v>
      </c>
      <c r="M15" t="s">
        <v>482</v>
      </c>
      <c r="N15" t="s">
        <v>1574</v>
      </c>
      <c r="O15" t="s">
        <v>82</v>
      </c>
      <c r="P15">
        <v>17</v>
      </c>
      <c r="Q15">
        <v>100</v>
      </c>
      <c r="R15" t="s">
        <v>511</v>
      </c>
      <c r="S15" t="s">
        <v>570</v>
      </c>
      <c r="T15" s="171">
        <v>45670</v>
      </c>
      <c r="U15" s="171">
        <v>46013</v>
      </c>
      <c r="V15" t="s">
        <v>547</v>
      </c>
    </row>
    <row r="16" spans="1:22" x14ac:dyDescent="0.25">
      <c r="A16" s="31" t="str">
        <f t="shared" si="0"/>
        <v>117.4.1</v>
      </c>
      <c r="B16" t="s">
        <v>547</v>
      </c>
      <c r="C16">
        <v>0</v>
      </c>
      <c r="D16" t="s">
        <v>485</v>
      </c>
      <c r="E16" t="s">
        <v>571</v>
      </c>
      <c r="F16" t="s">
        <v>19</v>
      </c>
      <c r="G16" t="s">
        <v>19</v>
      </c>
      <c r="H16" t="s">
        <v>19</v>
      </c>
      <c r="I16" t="s">
        <v>19</v>
      </c>
      <c r="J16" t="s">
        <v>19</v>
      </c>
      <c r="K16" t="s">
        <v>19</v>
      </c>
      <c r="L16" t="s">
        <v>19</v>
      </c>
      <c r="M16" t="s">
        <v>19</v>
      </c>
      <c r="N16" t="s">
        <v>19</v>
      </c>
      <c r="O16" t="s">
        <v>83</v>
      </c>
      <c r="P16">
        <v>15</v>
      </c>
      <c r="Q16">
        <v>1</v>
      </c>
      <c r="R16" t="s">
        <v>483</v>
      </c>
      <c r="S16" t="s">
        <v>572</v>
      </c>
      <c r="T16" s="171">
        <v>45670</v>
      </c>
      <c r="U16" s="171">
        <v>45688</v>
      </c>
      <c r="V16" t="s">
        <v>547</v>
      </c>
    </row>
    <row r="17" spans="1:22" x14ac:dyDescent="0.25">
      <c r="A17" s="31" t="str">
        <f t="shared" si="0"/>
        <v>117.4.2</v>
      </c>
      <c r="B17" t="s">
        <v>547</v>
      </c>
      <c r="C17">
        <v>0</v>
      </c>
      <c r="D17" t="s">
        <v>485</v>
      </c>
      <c r="E17" t="s">
        <v>573</v>
      </c>
      <c r="F17" t="s">
        <v>19</v>
      </c>
      <c r="G17" t="s">
        <v>19</v>
      </c>
      <c r="H17" t="s">
        <v>19</v>
      </c>
      <c r="I17" t="s">
        <v>19</v>
      </c>
      <c r="J17" t="s">
        <v>19</v>
      </c>
      <c r="K17" t="s">
        <v>19</v>
      </c>
      <c r="L17" t="s">
        <v>19</v>
      </c>
      <c r="M17" t="s">
        <v>19</v>
      </c>
      <c r="N17" t="s">
        <v>19</v>
      </c>
      <c r="O17" t="s">
        <v>84</v>
      </c>
      <c r="P17">
        <v>15</v>
      </c>
      <c r="Q17">
        <v>1</v>
      </c>
      <c r="R17" t="s">
        <v>483</v>
      </c>
      <c r="S17" t="s">
        <v>574</v>
      </c>
      <c r="T17" s="171">
        <v>45670</v>
      </c>
      <c r="U17" s="171">
        <v>45688</v>
      </c>
      <c r="V17" t="s">
        <v>547</v>
      </c>
    </row>
    <row r="18" spans="1:22" x14ac:dyDescent="0.25">
      <c r="A18" s="31" t="str">
        <f t="shared" si="0"/>
        <v>117.4.3</v>
      </c>
      <c r="B18" t="s">
        <v>547</v>
      </c>
      <c r="C18">
        <v>0</v>
      </c>
      <c r="D18" t="s">
        <v>485</v>
      </c>
      <c r="E18" t="s">
        <v>575</v>
      </c>
      <c r="F18" t="s">
        <v>19</v>
      </c>
      <c r="G18" t="s">
        <v>19</v>
      </c>
      <c r="H18" t="s">
        <v>19</v>
      </c>
      <c r="I18" t="s">
        <v>19</v>
      </c>
      <c r="J18" t="s">
        <v>19</v>
      </c>
      <c r="K18" t="s">
        <v>19</v>
      </c>
      <c r="L18" t="s">
        <v>19</v>
      </c>
      <c r="M18" t="s">
        <v>19</v>
      </c>
      <c r="N18" t="s">
        <v>19</v>
      </c>
      <c r="O18" t="s">
        <v>85</v>
      </c>
      <c r="P18">
        <v>70</v>
      </c>
      <c r="Q18">
        <v>100</v>
      </c>
      <c r="R18" t="s">
        <v>511</v>
      </c>
      <c r="S18" t="s">
        <v>568</v>
      </c>
      <c r="T18" s="171">
        <v>45691</v>
      </c>
      <c r="U18" s="171">
        <v>46013</v>
      </c>
      <c r="V18" t="s">
        <v>547</v>
      </c>
    </row>
    <row r="19" spans="1:22" x14ac:dyDescent="0.25">
      <c r="A19" s="31" t="str">
        <f t="shared" si="0"/>
        <v>117.5</v>
      </c>
      <c r="B19" t="s">
        <v>547</v>
      </c>
      <c r="C19">
        <v>0</v>
      </c>
      <c r="D19" t="s">
        <v>478</v>
      </c>
      <c r="E19" t="s">
        <v>576</v>
      </c>
      <c r="F19" t="s">
        <v>480</v>
      </c>
      <c r="G19" t="s">
        <v>1502</v>
      </c>
      <c r="H19" t="s">
        <v>1503</v>
      </c>
      <c r="I19" t="s">
        <v>1504</v>
      </c>
      <c r="J19" t="s">
        <v>1857</v>
      </c>
      <c r="K19" t="s">
        <v>481</v>
      </c>
      <c r="L19" t="s">
        <v>20</v>
      </c>
      <c r="M19" t="s">
        <v>482</v>
      </c>
      <c r="N19" t="s">
        <v>1574</v>
      </c>
      <c r="O19" t="s">
        <v>86</v>
      </c>
      <c r="P19">
        <v>17</v>
      </c>
      <c r="Q19">
        <v>100</v>
      </c>
      <c r="R19" t="s">
        <v>511</v>
      </c>
      <c r="S19" t="s">
        <v>577</v>
      </c>
      <c r="T19" s="171">
        <v>45670</v>
      </c>
      <c r="U19" s="171">
        <v>46013</v>
      </c>
      <c r="V19" t="s">
        <v>547</v>
      </c>
    </row>
    <row r="20" spans="1:22" x14ac:dyDescent="0.25">
      <c r="A20" s="31" t="str">
        <f t="shared" si="0"/>
        <v>117.5.1</v>
      </c>
      <c r="B20" t="s">
        <v>547</v>
      </c>
      <c r="C20">
        <v>0</v>
      </c>
      <c r="D20" t="s">
        <v>485</v>
      </c>
      <c r="E20" t="s">
        <v>578</v>
      </c>
      <c r="F20" t="s">
        <v>19</v>
      </c>
      <c r="G20" t="s">
        <v>19</v>
      </c>
      <c r="H20" t="s">
        <v>19</v>
      </c>
      <c r="I20" t="s">
        <v>19</v>
      </c>
      <c r="J20" t="s">
        <v>19</v>
      </c>
      <c r="K20" t="s">
        <v>19</v>
      </c>
      <c r="L20" t="s">
        <v>19</v>
      </c>
      <c r="M20" t="s">
        <v>19</v>
      </c>
      <c r="N20" t="s">
        <v>19</v>
      </c>
      <c r="O20" t="s">
        <v>87</v>
      </c>
      <c r="P20">
        <v>15</v>
      </c>
      <c r="Q20">
        <v>1</v>
      </c>
      <c r="R20" t="s">
        <v>483</v>
      </c>
      <c r="S20" t="s">
        <v>579</v>
      </c>
      <c r="T20" s="171">
        <v>45670</v>
      </c>
      <c r="U20" s="171">
        <v>45688</v>
      </c>
      <c r="V20" t="s">
        <v>547</v>
      </c>
    </row>
    <row r="21" spans="1:22" x14ac:dyDescent="0.25">
      <c r="A21" s="31" t="str">
        <f t="shared" si="0"/>
        <v>117.5.2</v>
      </c>
      <c r="B21" t="s">
        <v>547</v>
      </c>
      <c r="C21">
        <v>0</v>
      </c>
      <c r="D21" t="s">
        <v>485</v>
      </c>
      <c r="E21" t="s">
        <v>580</v>
      </c>
      <c r="F21" t="s">
        <v>19</v>
      </c>
      <c r="G21" t="s">
        <v>19</v>
      </c>
      <c r="H21" t="s">
        <v>19</v>
      </c>
      <c r="I21" t="s">
        <v>19</v>
      </c>
      <c r="J21" t="s">
        <v>19</v>
      </c>
      <c r="K21" t="s">
        <v>19</v>
      </c>
      <c r="L21" t="s">
        <v>19</v>
      </c>
      <c r="M21" t="s">
        <v>19</v>
      </c>
      <c r="N21" t="s">
        <v>19</v>
      </c>
      <c r="O21" t="s">
        <v>88</v>
      </c>
      <c r="P21">
        <v>15</v>
      </c>
      <c r="Q21">
        <v>1</v>
      </c>
      <c r="R21" t="s">
        <v>483</v>
      </c>
      <c r="S21" t="s">
        <v>581</v>
      </c>
      <c r="T21" s="171">
        <v>45670</v>
      </c>
      <c r="U21" s="171">
        <v>45688</v>
      </c>
      <c r="V21" t="s">
        <v>547</v>
      </c>
    </row>
    <row r="22" spans="1:22" x14ac:dyDescent="0.25">
      <c r="A22" s="31" t="str">
        <f t="shared" si="0"/>
        <v>117.5.3</v>
      </c>
      <c r="B22" t="s">
        <v>547</v>
      </c>
      <c r="C22">
        <v>0</v>
      </c>
      <c r="D22" t="s">
        <v>485</v>
      </c>
      <c r="E22" t="s">
        <v>582</v>
      </c>
      <c r="F22" t="s">
        <v>19</v>
      </c>
      <c r="G22" t="s">
        <v>19</v>
      </c>
      <c r="H22" t="s">
        <v>19</v>
      </c>
      <c r="I22" t="s">
        <v>19</v>
      </c>
      <c r="J22" t="s">
        <v>19</v>
      </c>
      <c r="K22" t="s">
        <v>19</v>
      </c>
      <c r="L22" t="s">
        <v>19</v>
      </c>
      <c r="M22" t="s">
        <v>19</v>
      </c>
      <c r="N22" t="s">
        <v>19</v>
      </c>
      <c r="O22" t="s">
        <v>89</v>
      </c>
      <c r="P22">
        <v>70</v>
      </c>
      <c r="Q22">
        <v>100</v>
      </c>
      <c r="R22" t="s">
        <v>511</v>
      </c>
      <c r="S22" t="s">
        <v>568</v>
      </c>
      <c r="T22" s="171">
        <v>45691</v>
      </c>
      <c r="U22" s="171">
        <v>46013</v>
      </c>
      <c r="V22" t="s">
        <v>547</v>
      </c>
    </row>
    <row r="23" spans="1:22" x14ac:dyDescent="0.25">
      <c r="A23" s="31" t="str">
        <f t="shared" si="0"/>
        <v>117.6</v>
      </c>
      <c r="B23" t="s">
        <v>547</v>
      </c>
      <c r="C23">
        <v>0</v>
      </c>
      <c r="D23" t="s">
        <v>478</v>
      </c>
      <c r="E23" t="s">
        <v>583</v>
      </c>
      <c r="F23" t="s">
        <v>480</v>
      </c>
      <c r="G23" t="s">
        <v>1502</v>
      </c>
      <c r="H23" t="s">
        <v>1503</v>
      </c>
      <c r="I23" t="s">
        <v>1504</v>
      </c>
      <c r="J23" t="s">
        <v>1857</v>
      </c>
      <c r="K23" t="s">
        <v>481</v>
      </c>
      <c r="L23" t="s">
        <v>20</v>
      </c>
      <c r="M23" t="s">
        <v>482</v>
      </c>
      <c r="N23" t="s">
        <v>1574</v>
      </c>
      <c r="O23" t="s">
        <v>90</v>
      </c>
      <c r="P23">
        <v>17</v>
      </c>
      <c r="Q23">
        <v>100</v>
      </c>
      <c r="R23" t="s">
        <v>511</v>
      </c>
      <c r="S23" t="s">
        <v>584</v>
      </c>
      <c r="T23" s="171">
        <v>45670</v>
      </c>
      <c r="U23" s="171">
        <v>46013</v>
      </c>
      <c r="V23" t="s">
        <v>547</v>
      </c>
    </row>
    <row r="24" spans="1:22" x14ac:dyDescent="0.25">
      <c r="A24" s="31" t="str">
        <f t="shared" si="0"/>
        <v>117.6.1</v>
      </c>
      <c r="B24" t="s">
        <v>547</v>
      </c>
      <c r="C24">
        <v>0</v>
      </c>
      <c r="D24" t="s">
        <v>485</v>
      </c>
      <c r="E24" t="s">
        <v>585</v>
      </c>
      <c r="F24" t="s">
        <v>19</v>
      </c>
      <c r="G24" t="s">
        <v>19</v>
      </c>
      <c r="H24" t="s">
        <v>19</v>
      </c>
      <c r="I24" t="s">
        <v>19</v>
      </c>
      <c r="J24" t="s">
        <v>19</v>
      </c>
      <c r="K24" t="s">
        <v>19</v>
      </c>
      <c r="L24" t="s">
        <v>19</v>
      </c>
      <c r="M24" t="s">
        <v>19</v>
      </c>
      <c r="N24" t="s">
        <v>19</v>
      </c>
      <c r="O24" t="s">
        <v>91</v>
      </c>
      <c r="P24">
        <v>30</v>
      </c>
      <c r="Q24">
        <v>1</v>
      </c>
      <c r="R24" t="s">
        <v>511</v>
      </c>
      <c r="S24" t="s">
        <v>586</v>
      </c>
      <c r="T24" s="171">
        <v>45670</v>
      </c>
      <c r="U24" s="171">
        <v>45688</v>
      </c>
      <c r="V24" t="s">
        <v>547</v>
      </c>
    </row>
    <row r="25" spans="1:22" x14ac:dyDescent="0.25">
      <c r="A25" s="31" t="str">
        <f t="shared" si="0"/>
        <v>117.6.2</v>
      </c>
      <c r="B25" t="s">
        <v>547</v>
      </c>
      <c r="C25">
        <v>0</v>
      </c>
      <c r="D25" t="s">
        <v>485</v>
      </c>
      <c r="E25" t="s">
        <v>587</v>
      </c>
      <c r="F25" t="s">
        <v>19</v>
      </c>
      <c r="G25" t="s">
        <v>19</v>
      </c>
      <c r="H25" t="s">
        <v>19</v>
      </c>
      <c r="I25" t="s">
        <v>19</v>
      </c>
      <c r="J25" t="s">
        <v>19</v>
      </c>
      <c r="K25" t="s">
        <v>19</v>
      </c>
      <c r="L25" t="s">
        <v>19</v>
      </c>
      <c r="M25" t="s">
        <v>19</v>
      </c>
      <c r="N25" t="s">
        <v>19</v>
      </c>
      <c r="O25" t="s">
        <v>92</v>
      </c>
      <c r="P25">
        <v>70</v>
      </c>
      <c r="Q25">
        <v>100</v>
      </c>
      <c r="R25" t="s">
        <v>511</v>
      </c>
      <c r="S25" t="s">
        <v>588</v>
      </c>
      <c r="T25" s="171">
        <v>45691</v>
      </c>
      <c r="U25" s="171">
        <v>46013</v>
      </c>
      <c r="V25" t="s">
        <v>547</v>
      </c>
    </row>
    <row r="26" spans="1:22" x14ac:dyDescent="0.25">
      <c r="A26" s="31" t="str">
        <f t="shared" si="0"/>
        <v>2023.1</v>
      </c>
      <c r="B26" t="s">
        <v>706</v>
      </c>
      <c r="C26">
        <v>0</v>
      </c>
      <c r="D26" t="s">
        <v>478</v>
      </c>
      <c r="E26" t="s">
        <v>707</v>
      </c>
      <c r="F26" t="s">
        <v>480</v>
      </c>
      <c r="G26" t="s">
        <v>1511</v>
      </c>
      <c r="H26" t="s">
        <v>1512</v>
      </c>
      <c r="I26" t="s">
        <v>1513</v>
      </c>
      <c r="J26" t="s">
        <v>1859</v>
      </c>
      <c r="K26" t="s">
        <v>481</v>
      </c>
      <c r="L26" t="s">
        <v>32</v>
      </c>
      <c r="M26" t="s">
        <v>632</v>
      </c>
      <c r="N26" t="s">
        <v>1860</v>
      </c>
      <c r="O26" t="s">
        <v>219</v>
      </c>
      <c r="P26">
        <v>30</v>
      </c>
      <c r="Q26">
        <v>100</v>
      </c>
      <c r="R26" t="s">
        <v>511</v>
      </c>
      <c r="S26" t="s">
        <v>708</v>
      </c>
      <c r="T26" s="171">
        <v>45670</v>
      </c>
      <c r="U26" s="171">
        <v>45989</v>
      </c>
      <c r="V26" t="s">
        <v>706</v>
      </c>
    </row>
    <row r="27" spans="1:22" x14ac:dyDescent="0.25">
      <c r="A27" s="31" t="str">
        <f t="shared" si="0"/>
        <v>2023.1.1</v>
      </c>
      <c r="B27" t="s">
        <v>706</v>
      </c>
      <c r="C27">
        <v>0</v>
      </c>
      <c r="D27" t="s">
        <v>485</v>
      </c>
      <c r="E27" t="s">
        <v>709</v>
      </c>
      <c r="F27" t="s">
        <v>19</v>
      </c>
      <c r="G27" t="s">
        <v>19</v>
      </c>
      <c r="H27" t="s">
        <v>19</v>
      </c>
      <c r="I27" t="s">
        <v>19</v>
      </c>
      <c r="J27" t="s">
        <v>19</v>
      </c>
      <c r="K27" t="s">
        <v>19</v>
      </c>
      <c r="L27" t="s">
        <v>19</v>
      </c>
      <c r="M27" t="s">
        <v>19</v>
      </c>
      <c r="N27" t="s">
        <v>19</v>
      </c>
      <c r="O27" t="s">
        <v>220</v>
      </c>
      <c r="P27">
        <v>10</v>
      </c>
      <c r="Q27">
        <v>1</v>
      </c>
      <c r="R27" t="s">
        <v>483</v>
      </c>
      <c r="S27" t="s">
        <v>710</v>
      </c>
      <c r="T27" s="171">
        <v>45670</v>
      </c>
      <c r="U27" s="171">
        <v>45716</v>
      </c>
      <c r="V27" t="s">
        <v>706</v>
      </c>
    </row>
    <row r="28" spans="1:22" x14ac:dyDescent="0.25">
      <c r="A28" s="31" t="str">
        <f t="shared" si="0"/>
        <v>2023.1.2</v>
      </c>
      <c r="B28" t="s">
        <v>706</v>
      </c>
      <c r="C28">
        <v>0</v>
      </c>
      <c r="D28" t="s">
        <v>485</v>
      </c>
      <c r="E28" t="s">
        <v>711</v>
      </c>
      <c r="F28" t="s">
        <v>19</v>
      </c>
      <c r="G28" t="s">
        <v>19</v>
      </c>
      <c r="H28" t="s">
        <v>19</v>
      </c>
      <c r="I28" t="s">
        <v>19</v>
      </c>
      <c r="J28" t="s">
        <v>19</v>
      </c>
      <c r="K28" t="s">
        <v>19</v>
      </c>
      <c r="L28" t="s">
        <v>19</v>
      </c>
      <c r="M28" t="s">
        <v>19</v>
      </c>
      <c r="N28" t="s">
        <v>19</v>
      </c>
      <c r="O28" t="s">
        <v>221</v>
      </c>
      <c r="P28">
        <v>60</v>
      </c>
      <c r="Q28">
        <v>100</v>
      </c>
      <c r="R28" t="s">
        <v>511</v>
      </c>
      <c r="S28" t="s">
        <v>708</v>
      </c>
      <c r="T28" s="171">
        <v>45691</v>
      </c>
      <c r="U28" s="171">
        <v>45989</v>
      </c>
      <c r="V28" t="s">
        <v>706</v>
      </c>
    </row>
    <row r="29" spans="1:22" x14ac:dyDescent="0.25">
      <c r="A29" s="31" t="str">
        <f t="shared" si="0"/>
        <v>2023.1.3</v>
      </c>
      <c r="B29" t="s">
        <v>706</v>
      </c>
      <c r="C29">
        <v>0</v>
      </c>
      <c r="D29" t="s">
        <v>485</v>
      </c>
      <c r="E29" t="s">
        <v>712</v>
      </c>
      <c r="F29" t="s">
        <v>19</v>
      </c>
      <c r="G29" t="s">
        <v>19</v>
      </c>
      <c r="H29" t="s">
        <v>19</v>
      </c>
      <c r="I29" t="s">
        <v>19</v>
      </c>
      <c r="J29" t="s">
        <v>19</v>
      </c>
      <c r="K29" t="s">
        <v>19</v>
      </c>
      <c r="L29" t="s">
        <v>19</v>
      </c>
      <c r="M29" t="s">
        <v>19</v>
      </c>
      <c r="N29" t="s">
        <v>19</v>
      </c>
      <c r="O29" t="s">
        <v>222</v>
      </c>
      <c r="P29">
        <v>10</v>
      </c>
      <c r="Q29">
        <v>1</v>
      </c>
      <c r="R29" t="s">
        <v>483</v>
      </c>
      <c r="S29" t="s">
        <v>710</v>
      </c>
      <c r="T29" s="171">
        <v>45691</v>
      </c>
      <c r="U29" s="171">
        <v>45716</v>
      </c>
      <c r="V29" t="s">
        <v>706</v>
      </c>
    </row>
    <row r="30" spans="1:22" x14ac:dyDescent="0.25">
      <c r="A30" s="31" t="str">
        <f t="shared" si="0"/>
        <v>2023.1.4</v>
      </c>
      <c r="B30" t="s">
        <v>706</v>
      </c>
      <c r="C30">
        <v>0</v>
      </c>
      <c r="D30" t="s">
        <v>485</v>
      </c>
      <c r="E30" t="s">
        <v>713</v>
      </c>
      <c r="F30" t="s">
        <v>19</v>
      </c>
      <c r="G30" t="s">
        <v>19</v>
      </c>
      <c r="H30" t="s">
        <v>19</v>
      </c>
      <c r="I30" t="s">
        <v>19</v>
      </c>
      <c r="J30" t="s">
        <v>19</v>
      </c>
      <c r="K30" t="s">
        <v>19</v>
      </c>
      <c r="L30" t="s">
        <v>19</v>
      </c>
      <c r="M30" t="s">
        <v>19</v>
      </c>
      <c r="N30" t="s">
        <v>19</v>
      </c>
      <c r="O30" t="s">
        <v>223</v>
      </c>
      <c r="P30">
        <v>20</v>
      </c>
      <c r="Q30">
        <v>100</v>
      </c>
      <c r="R30" t="s">
        <v>511</v>
      </c>
      <c r="S30" t="s">
        <v>708</v>
      </c>
      <c r="T30" s="171">
        <v>45719</v>
      </c>
      <c r="U30" s="171">
        <v>45989</v>
      </c>
      <c r="V30" t="s">
        <v>706</v>
      </c>
    </row>
    <row r="31" spans="1:22" x14ac:dyDescent="0.25">
      <c r="A31" s="31" t="str">
        <f t="shared" si="0"/>
        <v>2023.2</v>
      </c>
      <c r="B31" t="s">
        <v>706</v>
      </c>
      <c r="C31">
        <v>0</v>
      </c>
      <c r="D31" t="s">
        <v>478</v>
      </c>
      <c r="E31" t="s">
        <v>714</v>
      </c>
      <c r="F31" t="s">
        <v>480</v>
      </c>
      <c r="G31" t="s">
        <v>1514</v>
      </c>
      <c r="H31" t="s">
        <v>1515</v>
      </c>
      <c r="I31" t="s">
        <v>1516</v>
      </c>
      <c r="J31" t="s">
        <v>1861</v>
      </c>
      <c r="K31" t="s">
        <v>481</v>
      </c>
      <c r="L31" t="s">
        <v>19</v>
      </c>
      <c r="M31" t="s">
        <v>715</v>
      </c>
      <c r="N31" t="s">
        <v>1862</v>
      </c>
      <c r="O31" t="s">
        <v>362</v>
      </c>
      <c r="P31">
        <v>10</v>
      </c>
      <c r="Q31">
        <v>2</v>
      </c>
      <c r="R31" t="s">
        <v>483</v>
      </c>
      <c r="S31" t="s">
        <v>716</v>
      </c>
      <c r="T31" s="171">
        <v>45670</v>
      </c>
      <c r="U31" s="171">
        <v>45989</v>
      </c>
      <c r="V31" t="s">
        <v>706</v>
      </c>
    </row>
    <row r="32" spans="1:22" x14ac:dyDescent="0.25">
      <c r="A32" s="31" t="str">
        <f t="shared" si="0"/>
        <v>2023.2.1</v>
      </c>
      <c r="B32" t="s">
        <v>706</v>
      </c>
      <c r="C32">
        <v>0</v>
      </c>
      <c r="D32" t="s">
        <v>485</v>
      </c>
      <c r="E32" t="s">
        <v>717</v>
      </c>
      <c r="F32" t="s">
        <v>19</v>
      </c>
      <c r="G32" t="s">
        <v>19</v>
      </c>
      <c r="H32" t="s">
        <v>19</v>
      </c>
      <c r="I32" t="s">
        <v>19</v>
      </c>
      <c r="J32" t="s">
        <v>19</v>
      </c>
      <c r="K32" t="s">
        <v>19</v>
      </c>
      <c r="L32" t="s">
        <v>19</v>
      </c>
      <c r="M32" t="s">
        <v>19</v>
      </c>
      <c r="N32" t="s">
        <v>19</v>
      </c>
      <c r="O32" t="s">
        <v>363</v>
      </c>
      <c r="P32">
        <v>60</v>
      </c>
      <c r="Q32">
        <v>1</v>
      </c>
      <c r="R32" t="s">
        <v>483</v>
      </c>
      <c r="S32" t="s">
        <v>718</v>
      </c>
      <c r="T32" s="171">
        <v>45670</v>
      </c>
      <c r="U32" s="171">
        <v>45747</v>
      </c>
      <c r="V32" t="s">
        <v>706</v>
      </c>
    </row>
    <row r="33" spans="1:22" x14ac:dyDescent="0.25">
      <c r="A33" s="31" t="str">
        <f t="shared" si="0"/>
        <v>2023.2.2</v>
      </c>
      <c r="B33" t="s">
        <v>706</v>
      </c>
      <c r="C33">
        <v>0</v>
      </c>
      <c r="D33" t="s">
        <v>485</v>
      </c>
      <c r="E33" t="s">
        <v>719</v>
      </c>
      <c r="F33" t="s">
        <v>19</v>
      </c>
      <c r="G33" t="s">
        <v>19</v>
      </c>
      <c r="H33" t="s">
        <v>19</v>
      </c>
      <c r="I33" t="s">
        <v>19</v>
      </c>
      <c r="J33" t="s">
        <v>19</v>
      </c>
      <c r="K33" t="s">
        <v>19</v>
      </c>
      <c r="L33" t="s">
        <v>19</v>
      </c>
      <c r="M33" t="s">
        <v>19</v>
      </c>
      <c r="N33" t="s">
        <v>19</v>
      </c>
      <c r="O33" t="s">
        <v>364</v>
      </c>
      <c r="P33">
        <v>40</v>
      </c>
      <c r="Q33">
        <v>2</v>
      </c>
      <c r="R33" t="s">
        <v>483</v>
      </c>
      <c r="S33" t="s">
        <v>716</v>
      </c>
      <c r="T33" s="171">
        <v>45748</v>
      </c>
      <c r="U33" s="171">
        <v>45989</v>
      </c>
      <c r="V33" t="s">
        <v>706</v>
      </c>
    </row>
    <row r="34" spans="1:22" x14ac:dyDescent="0.25">
      <c r="A34" s="31" t="str">
        <f t="shared" si="0"/>
        <v>2023.3</v>
      </c>
      <c r="B34" t="s">
        <v>706</v>
      </c>
      <c r="C34">
        <v>0</v>
      </c>
      <c r="D34" t="s">
        <v>478</v>
      </c>
      <c r="E34" t="s">
        <v>720</v>
      </c>
      <c r="F34" t="s">
        <v>480</v>
      </c>
      <c r="G34" t="s">
        <v>1511</v>
      </c>
      <c r="H34" t="s">
        <v>1512</v>
      </c>
      <c r="I34" t="s">
        <v>1513</v>
      </c>
      <c r="J34" t="s">
        <v>1859</v>
      </c>
      <c r="K34" t="s">
        <v>481</v>
      </c>
      <c r="L34" t="s">
        <v>32</v>
      </c>
      <c r="M34" t="s">
        <v>632</v>
      </c>
      <c r="N34" t="s">
        <v>1863</v>
      </c>
      <c r="O34" t="s">
        <v>224</v>
      </c>
      <c r="P34">
        <v>30</v>
      </c>
      <c r="Q34">
        <v>100</v>
      </c>
      <c r="R34" t="s">
        <v>511</v>
      </c>
      <c r="S34" t="s">
        <v>708</v>
      </c>
      <c r="T34" s="171">
        <v>45691</v>
      </c>
      <c r="U34" s="171">
        <v>45989</v>
      </c>
      <c r="V34" t="s">
        <v>706</v>
      </c>
    </row>
    <row r="35" spans="1:22" x14ac:dyDescent="0.25">
      <c r="A35" s="31" t="str">
        <f t="shared" si="0"/>
        <v>2023.3.1</v>
      </c>
      <c r="B35" t="s">
        <v>706</v>
      </c>
      <c r="C35">
        <v>0</v>
      </c>
      <c r="D35" t="s">
        <v>485</v>
      </c>
      <c r="E35" t="s">
        <v>721</v>
      </c>
      <c r="F35" t="s">
        <v>19</v>
      </c>
      <c r="G35" t="s">
        <v>19</v>
      </c>
      <c r="H35" t="s">
        <v>19</v>
      </c>
      <c r="I35" t="s">
        <v>19</v>
      </c>
      <c r="J35" t="s">
        <v>19</v>
      </c>
      <c r="K35" t="s">
        <v>19</v>
      </c>
      <c r="L35" t="s">
        <v>19</v>
      </c>
      <c r="M35" t="s">
        <v>19</v>
      </c>
      <c r="N35" t="s">
        <v>19</v>
      </c>
      <c r="O35" t="s">
        <v>225</v>
      </c>
      <c r="P35">
        <v>60</v>
      </c>
      <c r="Q35">
        <v>1</v>
      </c>
      <c r="R35" t="s">
        <v>483</v>
      </c>
      <c r="S35" t="s">
        <v>710</v>
      </c>
      <c r="T35" s="171">
        <v>45691</v>
      </c>
      <c r="U35" s="171">
        <v>45716</v>
      </c>
      <c r="V35" t="s">
        <v>706</v>
      </c>
    </row>
    <row r="36" spans="1:22" x14ac:dyDescent="0.25">
      <c r="A36" s="31" t="str">
        <f t="shared" si="0"/>
        <v>2023.3.2</v>
      </c>
      <c r="B36" t="s">
        <v>706</v>
      </c>
      <c r="C36">
        <v>0</v>
      </c>
      <c r="D36" t="s">
        <v>485</v>
      </c>
      <c r="E36" t="s">
        <v>722</v>
      </c>
      <c r="F36" t="s">
        <v>19</v>
      </c>
      <c r="G36" t="s">
        <v>19</v>
      </c>
      <c r="H36" t="s">
        <v>19</v>
      </c>
      <c r="I36" t="s">
        <v>19</v>
      </c>
      <c r="J36" t="s">
        <v>19</v>
      </c>
      <c r="K36" t="s">
        <v>19</v>
      </c>
      <c r="L36" t="s">
        <v>19</v>
      </c>
      <c r="M36" t="s">
        <v>19</v>
      </c>
      <c r="N36" t="s">
        <v>19</v>
      </c>
      <c r="O36" t="s">
        <v>226</v>
      </c>
      <c r="P36">
        <v>10</v>
      </c>
      <c r="Q36">
        <v>100</v>
      </c>
      <c r="R36" t="s">
        <v>511</v>
      </c>
      <c r="S36" t="s">
        <v>708</v>
      </c>
      <c r="T36" s="171">
        <v>45691</v>
      </c>
      <c r="U36" s="171">
        <v>45989</v>
      </c>
      <c r="V36" t="s">
        <v>706</v>
      </c>
    </row>
    <row r="37" spans="1:22" x14ac:dyDescent="0.25">
      <c r="A37" s="31" t="str">
        <f t="shared" si="0"/>
        <v>2023.3.3</v>
      </c>
      <c r="B37" t="s">
        <v>706</v>
      </c>
      <c r="C37">
        <v>0</v>
      </c>
      <c r="D37" t="s">
        <v>485</v>
      </c>
      <c r="E37" t="s">
        <v>723</v>
      </c>
      <c r="F37" t="s">
        <v>19</v>
      </c>
      <c r="G37" t="s">
        <v>19</v>
      </c>
      <c r="H37" t="s">
        <v>19</v>
      </c>
      <c r="I37" t="s">
        <v>19</v>
      </c>
      <c r="J37" t="s">
        <v>19</v>
      </c>
      <c r="K37" t="s">
        <v>19</v>
      </c>
      <c r="L37" t="s">
        <v>19</v>
      </c>
      <c r="M37" t="s">
        <v>19</v>
      </c>
      <c r="N37" t="s">
        <v>19</v>
      </c>
      <c r="O37" t="s">
        <v>227</v>
      </c>
      <c r="P37">
        <v>10</v>
      </c>
      <c r="Q37">
        <v>1</v>
      </c>
      <c r="R37" t="s">
        <v>483</v>
      </c>
      <c r="S37" t="s">
        <v>710</v>
      </c>
      <c r="T37" s="171">
        <v>45691</v>
      </c>
      <c r="U37" s="171">
        <v>45716</v>
      </c>
      <c r="V37" t="s">
        <v>706</v>
      </c>
    </row>
    <row r="38" spans="1:22" x14ac:dyDescent="0.25">
      <c r="A38" s="31" t="str">
        <f t="shared" si="0"/>
        <v>2023.3.4</v>
      </c>
      <c r="B38" t="s">
        <v>706</v>
      </c>
      <c r="C38">
        <v>0</v>
      </c>
      <c r="D38" t="s">
        <v>485</v>
      </c>
      <c r="E38" t="s">
        <v>724</v>
      </c>
      <c r="F38" t="s">
        <v>19</v>
      </c>
      <c r="G38" t="s">
        <v>19</v>
      </c>
      <c r="H38" t="s">
        <v>19</v>
      </c>
      <c r="I38" t="s">
        <v>19</v>
      </c>
      <c r="J38" t="s">
        <v>19</v>
      </c>
      <c r="K38" t="s">
        <v>19</v>
      </c>
      <c r="L38" t="s">
        <v>19</v>
      </c>
      <c r="M38" t="s">
        <v>19</v>
      </c>
      <c r="N38" t="s">
        <v>19</v>
      </c>
      <c r="O38" t="s">
        <v>228</v>
      </c>
      <c r="P38">
        <v>20</v>
      </c>
      <c r="Q38">
        <v>100</v>
      </c>
      <c r="R38" t="s">
        <v>511</v>
      </c>
      <c r="S38" t="s">
        <v>708</v>
      </c>
      <c r="T38" s="171">
        <v>45691</v>
      </c>
      <c r="U38" s="171">
        <v>45989</v>
      </c>
      <c r="V38" t="s">
        <v>706</v>
      </c>
    </row>
    <row r="39" spans="1:22" x14ac:dyDescent="0.25">
      <c r="A39" s="31" t="str">
        <f t="shared" si="0"/>
        <v>2023.4</v>
      </c>
      <c r="B39" t="s">
        <v>706</v>
      </c>
      <c r="C39">
        <v>0</v>
      </c>
      <c r="D39" t="s">
        <v>478</v>
      </c>
      <c r="E39" t="s">
        <v>725</v>
      </c>
      <c r="F39" t="s">
        <v>480</v>
      </c>
      <c r="G39" t="s">
        <v>1511</v>
      </c>
      <c r="H39" t="s">
        <v>1506</v>
      </c>
      <c r="I39" t="s">
        <v>1513</v>
      </c>
      <c r="J39" t="s">
        <v>1859</v>
      </c>
      <c r="K39" t="s">
        <v>481</v>
      </c>
      <c r="L39" t="s">
        <v>32</v>
      </c>
      <c r="M39" t="s">
        <v>632</v>
      </c>
      <c r="N39" t="s">
        <v>1864</v>
      </c>
      <c r="O39" t="s">
        <v>229</v>
      </c>
      <c r="P39">
        <v>10</v>
      </c>
      <c r="Q39">
        <v>2</v>
      </c>
      <c r="R39" t="s">
        <v>483</v>
      </c>
      <c r="S39" t="s">
        <v>726</v>
      </c>
      <c r="T39" s="171">
        <v>45691</v>
      </c>
      <c r="U39" s="171">
        <v>46003</v>
      </c>
      <c r="V39" t="s">
        <v>706</v>
      </c>
    </row>
    <row r="40" spans="1:22" x14ac:dyDescent="0.25">
      <c r="A40" s="31" t="str">
        <f t="shared" si="0"/>
        <v>2023.4.1</v>
      </c>
      <c r="B40" t="s">
        <v>706</v>
      </c>
      <c r="C40">
        <v>0</v>
      </c>
      <c r="D40" t="s">
        <v>485</v>
      </c>
      <c r="E40" t="s">
        <v>727</v>
      </c>
      <c r="F40" t="s">
        <v>19</v>
      </c>
      <c r="G40" t="s">
        <v>19</v>
      </c>
      <c r="H40" t="s">
        <v>19</v>
      </c>
      <c r="I40" t="s">
        <v>19</v>
      </c>
      <c r="J40" t="s">
        <v>19</v>
      </c>
      <c r="K40" t="s">
        <v>19</v>
      </c>
      <c r="L40" t="s">
        <v>19</v>
      </c>
      <c r="M40" t="s">
        <v>19</v>
      </c>
      <c r="N40" t="s">
        <v>19</v>
      </c>
      <c r="O40" t="s">
        <v>230</v>
      </c>
      <c r="P40">
        <v>10</v>
      </c>
      <c r="Q40">
        <v>1</v>
      </c>
      <c r="R40" t="s">
        <v>483</v>
      </c>
      <c r="S40" t="s">
        <v>728</v>
      </c>
      <c r="T40" s="171">
        <v>45691</v>
      </c>
      <c r="U40" s="171">
        <v>45716</v>
      </c>
      <c r="V40" t="s">
        <v>706</v>
      </c>
    </row>
    <row r="41" spans="1:22" x14ac:dyDescent="0.25">
      <c r="A41" s="31" t="str">
        <f t="shared" si="0"/>
        <v>2023.4.2</v>
      </c>
      <c r="B41" t="s">
        <v>706</v>
      </c>
      <c r="C41">
        <v>0</v>
      </c>
      <c r="D41" t="s">
        <v>485</v>
      </c>
      <c r="E41" t="s">
        <v>729</v>
      </c>
      <c r="F41" t="s">
        <v>19</v>
      </c>
      <c r="G41" t="s">
        <v>19</v>
      </c>
      <c r="H41" t="s">
        <v>19</v>
      </c>
      <c r="I41" t="s">
        <v>19</v>
      </c>
      <c r="J41" t="s">
        <v>19</v>
      </c>
      <c r="K41" t="s">
        <v>19</v>
      </c>
      <c r="L41" t="s">
        <v>19</v>
      </c>
      <c r="M41" t="s">
        <v>19</v>
      </c>
      <c r="N41" t="s">
        <v>19</v>
      </c>
      <c r="O41" t="s">
        <v>231</v>
      </c>
      <c r="P41">
        <v>70</v>
      </c>
      <c r="Q41">
        <v>2</v>
      </c>
      <c r="R41" t="s">
        <v>483</v>
      </c>
      <c r="S41" t="s">
        <v>730</v>
      </c>
      <c r="T41" s="171">
        <v>45719</v>
      </c>
      <c r="U41" s="171">
        <v>45989</v>
      </c>
      <c r="V41" t="s">
        <v>706</v>
      </c>
    </row>
    <row r="42" spans="1:22" x14ac:dyDescent="0.25">
      <c r="A42" s="31" t="str">
        <f t="shared" si="0"/>
        <v>2023.4.3</v>
      </c>
      <c r="B42" t="s">
        <v>706</v>
      </c>
      <c r="C42">
        <v>0</v>
      </c>
      <c r="D42" t="s">
        <v>485</v>
      </c>
      <c r="E42" t="s">
        <v>731</v>
      </c>
      <c r="F42" t="s">
        <v>19</v>
      </c>
      <c r="G42" t="s">
        <v>19</v>
      </c>
      <c r="H42" t="s">
        <v>19</v>
      </c>
      <c r="I42" t="s">
        <v>19</v>
      </c>
      <c r="J42" t="s">
        <v>19</v>
      </c>
      <c r="K42" t="s">
        <v>19</v>
      </c>
      <c r="L42" t="s">
        <v>19</v>
      </c>
      <c r="M42" t="s">
        <v>19</v>
      </c>
      <c r="N42" t="s">
        <v>19</v>
      </c>
      <c r="O42" t="s">
        <v>232</v>
      </c>
      <c r="P42">
        <v>20</v>
      </c>
      <c r="Q42">
        <v>2</v>
      </c>
      <c r="R42" t="s">
        <v>483</v>
      </c>
      <c r="S42" t="s">
        <v>726</v>
      </c>
      <c r="T42" s="171">
        <v>45719</v>
      </c>
      <c r="U42" s="171">
        <v>46003</v>
      </c>
      <c r="V42" t="s">
        <v>706</v>
      </c>
    </row>
    <row r="43" spans="1:22" x14ac:dyDescent="0.25">
      <c r="A43" s="31" t="str">
        <f t="shared" si="0"/>
        <v>2023.5</v>
      </c>
      <c r="B43" t="s">
        <v>706</v>
      </c>
      <c r="C43">
        <v>0</v>
      </c>
      <c r="D43" t="s">
        <v>478</v>
      </c>
      <c r="E43" t="s">
        <v>732</v>
      </c>
      <c r="F43" t="s">
        <v>480</v>
      </c>
      <c r="G43" t="s">
        <v>1511</v>
      </c>
      <c r="H43" t="s">
        <v>1512</v>
      </c>
      <c r="I43" t="s">
        <v>1513</v>
      </c>
      <c r="J43" t="s">
        <v>1859</v>
      </c>
      <c r="K43" t="s">
        <v>481</v>
      </c>
      <c r="L43" t="s">
        <v>19</v>
      </c>
      <c r="M43" t="s">
        <v>632</v>
      </c>
      <c r="N43" t="s">
        <v>1865</v>
      </c>
      <c r="O43" t="s">
        <v>233</v>
      </c>
      <c r="P43">
        <v>10</v>
      </c>
      <c r="Q43">
        <v>1</v>
      </c>
      <c r="R43" t="s">
        <v>483</v>
      </c>
      <c r="S43" t="s">
        <v>733</v>
      </c>
      <c r="T43" s="171">
        <v>45691</v>
      </c>
      <c r="U43" s="171">
        <v>45989</v>
      </c>
      <c r="V43" t="s">
        <v>706</v>
      </c>
    </row>
    <row r="44" spans="1:22" x14ac:dyDescent="0.25">
      <c r="A44" s="31" t="str">
        <f t="shared" si="0"/>
        <v>2023.5.1</v>
      </c>
      <c r="B44" t="s">
        <v>706</v>
      </c>
      <c r="C44">
        <v>0</v>
      </c>
      <c r="D44" t="s">
        <v>485</v>
      </c>
      <c r="E44" t="s">
        <v>734</v>
      </c>
      <c r="F44" t="s">
        <v>19</v>
      </c>
      <c r="G44" t="s">
        <v>19</v>
      </c>
      <c r="H44" t="s">
        <v>19</v>
      </c>
      <c r="I44" t="s">
        <v>19</v>
      </c>
      <c r="J44" t="s">
        <v>19</v>
      </c>
      <c r="K44" t="s">
        <v>19</v>
      </c>
      <c r="L44" t="s">
        <v>19</v>
      </c>
      <c r="M44" t="s">
        <v>19</v>
      </c>
      <c r="N44" t="s">
        <v>19</v>
      </c>
      <c r="O44" t="s">
        <v>234</v>
      </c>
      <c r="P44">
        <v>70</v>
      </c>
      <c r="Q44">
        <v>1</v>
      </c>
      <c r="R44" t="s">
        <v>483</v>
      </c>
      <c r="S44" t="s">
        <v>735</v>
      </c>
      <c r="T44" s="171">
        <v>45691</v>
      </c>
      <c r="U44" s="171">
        <v>45930</v>
      </c>
      <c r="V44" t="s">
        <v>706</v>
      </c>
    </row>
    <row r="45" spans="1:22" x14ac:dyDescent="0.25">
      <c r="A45" s="31" t="str">
        <f t="shared" si="0"/>
        <v>2023.5.2</v>
      </c>
      <c r="B45" t="s">
        <v>706</v>
      </c>
      <c r="C45">
        <v>0</v>
      </c>
      <c r="D45" t="s">
        <v>485</v>
      </c>
      <c r="E45" t="s">
        <v>736</v>
      </c>
      <c r="F45" t="s">
        <v>19</v>
      </c>
      <c r="G45" t="s">
        <v>19</v>
      </c>
      <c r="H45" t="s">
        <v>19</v>
      </c>
      <c r="I45" t="s">
        <v>19</v>
      </c>
      <c r="J45" t="s">
        <v>19</v>
      </c>
      <c r="K45" t="s">
        <v>19</v>
      </c>
      <c r="L45" t="s">
        <v>19</v>
      </c>
      <c r="M45" t="s">
        <v>19</v>
      </c>
      <c r="N45" t="s">
        <v>19</v>
      </c>
      <c r="O45" t="s">
        <v>235</v>
      </c>
      <c r="P45">
        <v>30</v>
      </c>
      <c r="Q45">
        <v>1</v>
      </c>
      <c r="R45" t="s">
        <v>483</v>
      </c>
      <c r="S45" t="s">
        <v>737</v>
      </c>
      <c r="T45" s="171">
        <v>45931</v>
      </c>
      <c r="U45" s="171">
        <v>45989</v>
      </c>
      <c r="V45" t="s">
        <v>706</v>
      </c>
    </row>
    <row r="46" spans="1:22" x14ac:dyDescent="0.25">
      <c r="A46" s="31" t="str">
        <f t="shared" si="0"/>
        <v>2023.6</v>
      </c>
      <c r="B46" t="s">
        <v>706</v>
      </c>
      <c r="C46">
        <v>0</v>
      </c>
      <c r="D46" t="s">
        <v>478</v>
      </c>
      <c r="E46" t="s">
        <v>738</v>
      </c>
      <c r="F46" t="s">
        <v>497</v>
      </c>
      <c r="G46" t="s">
        <v>1511</v>
      </c>
      <c r="H46" t="s">
        <v>1512</v>
      </c>
      <c r="I46" t="s">
        <v>1513</v>
      </c>
      <c r="J46" t="s">
        <v>1859</v>
      </c>
      <c r="K46" t="s">
        <v>481</v>
      </c>
      <c r="L46" t="s">
        <v>32</v>
      </c>
      <c r="M46" t="s">
        <v>715</v>
      </c>
      <c r="N46" t="s">
        <v>1866</v>
      </c>
      <c r="O46" t="s">
        <v>236</v>
      </c>
      <c r="P46">
        <v>10</v>
      </c>
      <c r="Q46">
        <v>1</v>
      </c>
      <c r="R46" t="s">
        <v>483</v>
      </c>
      <c r="S46" t="s">
        <v>739</v>
      </c>
      <c r="T46" s="171">
        <v>45691</v>
      </c>
      <c r="U46" s="171">
        <v>45898</v>
      </c>
      <c r="V46" t="s">
        <v>706</v>
      </c>
    </row>
    <row r="47" spans="1:22" x14ac:dyDescent="0.25">
      <c r="A47" s="31" t="str">
        <f t="shared" si="0"/>
        <v>2023.6.1</v>
      </c>
      <c r="B47" t="s">
        <v>706</v>
      </c>
      <c r="C47">
        <v>0</v>
      </c>
      <c r="D47" t="s">
        <v>485</v>
      </c>
      <c r="E47" t="s">
        <v>740</v>
      </c>
      <c r="F47" t="s">
        <v>19</v>
      </c>
      <c r="G47" t="s">
        <v>19</v>
      </c>
      <c r="H47" t="s">
        <v>19</v>
      </c>
      <c r="I47" t="s">
        <v>19</v>
      </c>
      <c r="J47" t="s">
        <v>19</v>
      </c>
      <c r="K47" t="s">
        <v>19</v>
      </c>
      <c r="L47" t="s">
        <v>19</v>
      </c>
      <c r="M47" t="s">
        <v>19</v>
      </c>
      <c r="N47" t="s">
        <v>19</v>
      </c>
      <c r="O47" t="s">
        <v>237</v>
      </c>
      <c r="P47">
        <v>20</v>
      </c>
      <c r="Q47">
        <v>1</v>
      </c>
      <c r="R47" t="s">
        <v>483</v>
      </c>
      <c r="S47" t="s">
        <v>741</v>
      </c>
      <c r="T47" s="171">
        <v>45691</v>
      </c>
      <c r="U47" s="171">
        <v>45716</v>
      </c>
      <c r="V47" t="s">
        <v>706</v>
      </c>
    </row>
    <row r="48" spans="1:22" x14ac:dyDescent="0.25">
      <c r="A48" s="31" t="str">
        <f t="shared" si="0"/>
        <v>2023.6.2</v>
      </c>
      <c r="B48" t="s">
        <v>706</v>
      </c>
      <c r="C48">
        <v>0</v>
      </c>
      <c r="D48" t="s">
        <v>485</v>
      </c>
      <c r="E48" t="s">
        <v>742</v>
      </c>
      <c r="F48" t="s">
        <v>19</v>
      </c>
      <c r="G48" t="s">
        <v>19</v>
      </c>
      <c r="H48" t="s">
        <v>19</v>
      </c>
      <c r="I48" t="s">
        <v>19</v>
      </c>
      <c r="J48" t="s">
        <v>19</v>
      </c>
      <c r="K48" t="s">
        <v>19</v>
      </c>
      <c r="L48" t="s">
        <v>19</v>
      </c>
      <c r="M48" t="s">
        <v>19</v>
      </c>
      <c r="N48" t="s">
        <v>19</v>
      </c>
      <c r="O48" t="s">
        <v>238</v>
      </c>
      <c r="P48">
        <v>10</v>
      </c>
      <c r="Q48">
        <v>2</v>
      </c>
      <c r="R48" t="s">
        <v>483</v>
      </c>
      <c r="S48" t="s">
        <v>743</v>
      </c>
      <c r="T48" s="171">
        <v>45719</v>
      </c>
      <c r="U48" s="171">
        <v>45747</v>
      </c>
      <c r="V48" t="s">
        <v>706</v>
      </c>
    </row>
    <row r="49" spans="1:22" x14ac:dyDescent="0.25">
      <c r="A49" s="31" t="str">
        <f t="shared" si="0"/>
        <v>2023.6.3</v>
      </c>
      <c r="B49" t="s">
        <v>706</v>
      </c>
      <c r="C49">
        <v>0</v>
      </c>
      <c r="D49" t="s">
        <v>485</v>
      </c>
      <c r="E49" t="s">
        <v>744</v>
      </c>
      <c r="F49" t="s">
        <v>19</v>
      </c>
      <c r="G49" t="s">
        <v>19</v>
      </c>
      <c r="H49" t="s">
        <v>19</v>
      </c>
      <c r="I49" t="s">
        <v>19</v>
      </c>
      <c r="J49" t="s">
        <v>19</v>
      </c>
      <c r="K49" t="s">
        <v>19</v>
      </c>
      <c r="L49" t="s">
        <v>19</v>
      </c>
      <c r="M49" t="s">
        <v>19</v>
      </c>
      <c r="N49" t="s">
        <v>19</v>
      </c>
      <c r="O49" t="s">
        <v>239</v>
      </c>
      <c r="P49">
        <v>70</v>
      </c>
      <c r="Q49">
        <v>1</v>
      </c>
      <c r="R49" t="s">
        <v>483</v>
      </c>
      <c r="S49" t="s">
        <v>739</v>
      </c>
      <c r="T49" s="171">
        <v>45748</v>
      </c>
      <c r="U49" s="171">
        <v>45898</v>
      </c>
      <c r="V49" t="s">
        <v>706</v>
      </c>
    </row>
    <row r="50" spans="1:22" x14ac:dyDescent="0.25">
      <c r="A50" s="31" t="str">
        <f t="shared" si="0"/>
        <v>2020.1</v>
      </c>
      <c r="B50" t="s">
        <v>745</v>
      </c>
      <c r="C50">
        <v>0</v>
      </c>
      <c r="D50" t="s">
        <v>478</v>
      </c>
      <c r="E50" t="s">
        <v>746</v>
      </c>
      <c r="F50" t="s">
        <v>480</v>
      </c>
      <c r="G50" t="s">
        <v>1517</v>
      </c>
      <c r="H50" t="s">
        <v>1518</v>
      </c>
      <c r="I50" t="s">
        <v>1519</v>
      </c>
      <c r="J50" t="s">
        <v>1857</v>
      </c>
      <c r="K50" t="s">
        <v>481</v>
      </c>
      <c r="L50" t="s">
        <v>32</v>
      </c>
      <c r="M50" t="s">
        <v>632</v>
      </c>
      <c r="N50" t="s">
        <v>19</v>
      </c>
      <c r="O50" t="s">
        <v>216</v>
      </c>
      <c r="P50">
        <v>50</v>
      </c>
      <c r="Q50">
        <v>95</v>
      </c>
      <c r="R50" t="s">
        <v>511</v>
      </c>
      <c r="S50" t="s">
        <v>747</v>
      </c>
      <c r="T50" s="171">
        <v>45659</v>
      </c>
      <c r="U50" s="171">
        <v>46022</v>
      </c>
      <c r="V50" t="s">
        <v>745</v>
      </c>
    </row>
    <row r="51" spans="1:22" x14ac:dyDescent="0.25">
      <c r="A51" s="31" t="str">
        <f t="shared" si="0"/>
        <v>2020.1.1</v>
      </c>
      <c r="B51" t="s">
        <v>745</v>
      </c>
      <c r="C51">
        <v>0</v>
      </c>
      <c r="D51" t="s">
        <v>485</v>
      </c>
      <c r="E51" t="s">
        <v>748</v>
      </c>
      <c r="F51" t="s">
        <v>19</v>
      </c>
      <c r="G51" t="s">
        <v>19</v>
      </c>
      <c r="H51" t="s">
        <v>19</v>
      </c>
      <c r="I51" t="s">
        <v>19</v>
      </c>
      <c r="J51" t="s">
        <v>19</v>
      </c>
      <c r="K51" t="s">
        <v>19</v>
      </c>
      <c r="L51" t="s">
        <v>19</v>
      </c>
      <c r="M51" t="s">
        <v>19</v>
      </c>
      <c r="N51" t="s">
        <v>19</v>
      </c>
      <c r="O51" t="s">
        <v>217</v>
      </c>
      <c r="P51">
        <v>50</v>
      </c>
      <c r="Q51">
        <v>95</v>
      </c>
      <c r="R51" t="s">
        <v>511</v>
      </c>
      <c r="S51" t="s">
        <v>747</v>
      </c>
      <c r="T51" s="171">
        <v>45659</v>
      </c>
      <c r="U51" s="171">
        <v>46022</v>
      </c>
      <c r="V51" t="s">
        <v>745</v>
      </c>
    </row>
    <row r="52" spans="1:22" x14ac:dyDescent="0.25">
      <c r="A52" s="31" t="str">
        <f t="shared" si="0"/>
        <v>2020.1.2</v>
      </c>
      <c r="B52" t="s">
        <v>745</v>
      </c>
      <c r="C52">
        <v>0</v>
      </c>
      <c r="D52" t="s">
        <v>485</v>
      </c>
      <c r="E52" t="s">
        <v>749</v>
      </c>
      <c r="F52" t="s">
        <v>19</v>
      </c>
      <c r="G52" t="s">
        <v>19</v>
      </c>
      <c r="H52" t="s">
        <v>19</v>
      </c>
      <c r="I52" t="s">
        <v>19</v>
      </c>
      <c r="J52" t="s">
        <v>19</v>
      </c>
      <c r="K52" t="s">
        <v>19</v>
      </c>
      <c r="L52" t="s">
        <v>19</v>
      </c>
      <c r="M52" t="s">
        <v>19</v>
      </c>
      <c r="N52" t="s">
        <v>19</v>
      </c>
      <c r="O52" t="s">
        <v>218</v>
      </c>
      <c r="P52">
        <v>50</v>
      </c>
      <c r="Q52">
        <v>95</v>
      </c>
      <c r="R52" t="s">
        <v>511</v>
      </c>
      <c r="S52" t="s">
        <v>750</v>
      </c>
      <c r="T52" s="171">
        <v>45659</v>
      </c>
      <c r="U52" s="171">
        <v>46022</v>
      </c>
      <c r="V52" t="s">
        <v>745</v>
      </c>
    </row>
    <row r="53" spans="1:22" x14ac:dyDescent="0.25">
      <c r="A53" s="31" t="str">
        <f t="shared" si="0"/>
        <v>2020.2</v>
      </c>
      <c r="B53" t="s">
        <v>745</v>
      </c>
      <c r="C53">
        <v>0</v>
      </c>
      <c r="D53" t="s">
        <v>478</v>
      </c>
      <c r="E53" t="s">
        <v>751</v>
      </c>
      <c r="F53" t="s">
        <v>480</v>
      </c>
      <c r="G53" t="s">
        <v>1502</v>
      </c>
      <c r="H53" t="s">
        <v>1503</v>
      </c>
      <c r="I53" t="s">
        <v>1504</v>
      </c>
      <c r="J53" t="s">
        <v>1857</v>
      </c>
      <c r="K53" t="s">
        <v>481</v>
      </c>
      <c r="L53" t="s">
        <v>20</v>
      </c>
      <c r="M53" t="s">
        <v>592</v>
      </c>
      <c r="N53" t="s">
        <v>19</v>
      </c>
      <c r="O53" t="s">
        <v>179</v>
      </c>
      <c r="P53">
        <v>50</v>
      </c>
      <c r="Q53">
        <v>100</v>
      </c>
      <c r="R53" t="s">
        <v>511</v>
      </c>
      <c r="S53" t="s">
        <v>752</v>
      </c>
      <c r="T53" s="171">
        <v>45677</v>
      </c>
      <c r="U53" s="171">
        <v>46022</v>
      </c>
      <c r="V53" t="s">
        <v>745</v>
      </c>
    </row>
    <row r="54" spans="1:22" x14ac:dyDescent="0.25">
      <c r="A54" s="31" t="str">
        <f t="shared" si="0"/>
        <v>2020.2.1</v>
      </c>
      <c r="B54" t="s">
        <v>745</v>
      </c>
      <c r="C54">
        <v>0</v>
      </c>
      <c r="D54" t="s">
        <v>485</v>
      </c>
      <c r="E54" t="s">
        <v>753</v>
      </c>
      <c r="F54" t="s">
        <v>19</v>
      </c>
      <c r="G54" t="s">
        <v>19</v>
      </c>
      <c r="H54" t="s">
        <v>19</v>
      </c>
      <c r="I54" t="s">
        <v>19</v>
      </c>
      <c r="J54" t="s">
        <v>19</v>
      </c>
      <c r="K54" t="s">
        <v>19</v>
      </c>
      <c r="L54" t="s">
        <v>19</v>
      </c>
      <c r="M54" t="s">
        <v>19</v>
      </c>
      <c r="N54" t="s">
        <v>19</v>
      </c>
      <c r="O54" t="s">
        <v>180</v>
      </c>
      <c r="P54">
        <v>50</v>
      </c>
      <c r="Q54">
        <v>100</v>
      </c>
      <c r="R54" t="s">
        <v>511</v>
      </c>
      <c r="S54" t="s">
        <v>754</v>
      </c>
      <c r="T54" s="171">
        <v>45677</v>
      </c>
      <c r="U54" s="171">
        <v>46022</v>
      </c>
      <c r="V54" t="s">
        <v>745</v>
      </c>
    </row>
    <row r="55" spans="1:22" x14ac:dyDescent="0.25">
      <c r="A55" s="31" t="str">
        <f t="shared" si="0"/>
        <v>2020.2.2</v>
      </c>
      <c r="B55" t="s">
        <v>745</v>
      </c>
      <c r="C55">
        <v>0</v>
      </c>
      <c r="D55" t="s">
        <v>485</v>
      </c>
      <c r="E55" t="s">
        <v>755</v>
      </c>
      <c r="F55" t="s">
        <v>19</v>
      </c>
      <c r="G55" t="s">
        <v>19</v>
      </c>
      <c r="H55" t="s">
        <v>19</v>
      </c>
      <c r="I55" t="s">
        <v>19</v>
      </c>
      <c r="J55" t="s">
        <v>19</v>
      </c>
      <c r="K55" t="s">
        <v>19</v>
      </c>
      <c r="L55" t="s">
        <v>19</v>
      </c>
      <c r="M55" t="s">
        <v>19</v>
      </c>
      <c r="N55" t="s">
        <v>19</v>
      </c>
      <c r="O55" t="s">
        <v>181</v>
      </c>
      <c r="P55">
        <v>50</v>
      </c>
      <c r="Q55">
        <v>100</v>
      </c>
      <c r="R55" t="s">
        <v>511</v>
      </c>
      <c r="S55" t="s">
        <v>752</v>
      </c>
      <c r="T55" s="171">
        <v>45677</v>
      </c>
      <c r="U55" s="171">
        <v>46022</v>
      </c>
      <c r="V55" t="s">
        <v>745</v>
      </c>
    </row>
    <row r="56" spans="1:22" x14ac:dyDescent="0.25">
      <c r="A56" s="31" t="str">
        <f t="shared" si="0"/>
        <v>2010.1</v>
      </c>
      <c r="B56" t="s">
        <v>756</v>
      </c>
      <c r="C56">
        <v>0</v>
      </c>
      <c r="D56" t="s">
        <v>478</v>
      </c>
      <c r="E56" t="s">
        <v>757</v>
      </c>
      <c r="F56" t="s">
        <v>480</v>
      </c>
      <c r="G56" t="s">
        <v>1517</v>
      </c>
      <c r="H56" t="s">
        <v>1518</v>
      </c>
      <c r="I56" t="s">
        <v>1519</v>
      </c>
      <c r="J56" t="s">
        <v>1857</v>
      </c>
      <c r="K56" t="s">
        <v>481</v>
      </c>
      <c r="L56" t="s">
        <v>32</v>
      </c>
      <c r="M56" t="s">
        <v>632</v>
      </c>
      <c r="N56" t="s">
        <v>19</v>
      </c>
      <c r="O56" t="s">
        <v>211</v>
      </c>
      <c r="P56">
        <v>95</v>
      </c>
      <c r="Q56">
        <v>80</v>
      </c>
      <c r="R56" t="s">
        <v>511</v>
      </c>
      <c r="S56" t="s">
        <v>758</v>
      </c>
      <c r="T56" s="171">
        <v>45672</v>
      </c>
      <c r="U56" s="171">
        <v>46022</v>
      </c>
      <c r="V56" t="s">
        <v>756</v>
      </c>
    </row>
    <row r="57" spans="1:22" x14ac:dyDescent="0.25">
      <c r="A57" s="31" t="str">
        <f t="shared" si="0"/>
        <v>2010.1.1</v>
      </c>
      <c r="B57" t="s">
        <v>756</v>
      </c>
      <c r="C57">
        <v>0</v>
      </c>
      <c r="D57" t="s">
        <v>485</v>
      </c>
      <c r="E57" t="s">
        <v>759</v>
      </c>
      <c r="F57" t="s">
        <v>19</v>
      </c>
      <c r="G57" t="s">
        <v>19</v>
      </c>
      <c r="H57" t="s">
        <v>19</v>
      </c>
      <c r="I57" t="s">
        <v>19</v>
      </c>
      <c r="J57" t="s">
        <v>19</v>
      </c>
      <c r="K57" t="s">
        <v>19</v>
      </c>
      <c r="L57" t="s">
        <v>19</v>
      </c>
      <c r="M57" t="s">
        <v>19</v>
      </c>
      <c r="N57" t="s">
        <v>19</v>
      </c>
      <c r="O57" t="s">
        <v>212</v>
      </c>
      <c r="P57">
        <v>30</v>
      </c>
      <c r="Q57">
        <v>80</v>
      </c>
      <c r="R57" t="s">
        <v>511</v>
      </c>
      <c r="S57" t="s">
        <v>760</v>
      </c>
      <c r="T57" s="171">
        <v>45672</v>
      </c>
      <c r="U57" s="171">
        <v>45961</v>
      </c>
      <c r="V57" t="s">
        <v>756</v>
      </c>
    </row>
    <row r="58" spans="1:22" x14ac:dyDescent="0.25">
      <c r="A58" s="31" t="str">
        <f t="shared" si="0"/>
        <v>2010.1.2</v>
      </c>
      <c r="B58" t="s">
        <v>756</v>
      </c>
      <c r="C58">
        <v>0</v>
      </c>
      <c r="D58" t="s">
        <v>485</v>
      </c>
      <c r="E58" t="s">
        <v>761</v>
      </c>
      <c r="F58" t="s">
        <v>19</v>
      </c>
      <c r="G58" t="s">
        <v>19</v>
      </c>
      <c r="H58" t="s">
        <v>19</v>
      </c>
      <c r="I58" t="s">
        <v>19</v>
      </c>
      <c r="J58" t="s">
        <v>19</v>
      </c>
      <c r="K58" t="s">
        <v>19</v>
      </c>
      <c r="L58" t="s">
        <v>19</v>
      </c>
      <c r="M58" t="s">
        <v>19</v>
      </c>
      <c r="N58" t="s">
        <v>19</v>
      </c>
      <c r="O58" t="s">
        <v>213</v>
      </c>
      <c r="P58">
        <v>30</v>
      </c>
      <c r="Q58">
        <v>70</v>
      </c>
      <c r="R58" t="s">
        <v>511</v>
      </c>
      <c r="S58" t="s">
        <v>762</v>
      </c>
      <c r="T58" s="171">
        <v>45672</v>
      </c>
      <c r="U58" s="171">
        <v>45961</v>
      </c>
      <c r="V58" t="s">
        <v>756</v>
      </c>
    </row>
    <row r="59" spans="1:22" x14ac:dyDescent="0.25">
      <c r="A59" s="31" t="str">
        <f t="shared" si="0"/>
        <v>2010.1.3</v>
      </c>
      <c r="B59" t="s">
        <v>756</v>
      </c>
      <c r="C59">
        <v>0</v>
      </c>
      <c r="D59" t="s">
        <v>485</v>
      </c>
      <c r="E59" t="s">
        <v>763</v>
      </c>
      <c r="F59" t="s">
        <v>19</v>
      </c>
      <c r="G59" t="s">
        <v>19</v>
      </c>
      <c r="H59" t="s">
        <v>19</v>
      </c>
      <c r="I59" t="s">
        <v>19</v>
      </c>
      <c r="J59" t="s">
        <v>19</v>
      </c>
      <c r="K59" t="s">
        <v>19</v>
      </c>
      <c r="L59" t="s">
        <v>19</v>
      </c>
      <c r="M59" t="s">
        <v>19</v>
      </c>
      <c r="N59" t="s">
        <v>19</v>
      </c>
      <c r="O59" t="s">
        <v>214</v>
      </c>
      <c r="P59">
        <v>20</v>
      </c>
      <c r="Q59">
        <v>70</v>
      </c>
      <c r="R59" t="s">
        <v>511</v>
      </c>
      <c r="S59" t="s">
        <v>764</v>
      </c>
      <c r="T59" s="171">
        <v>45672</v>
      </c>
      <c r="U59" s="171">
        <v>46022</v>
      </c>
      <c r="V59" t="s">
        <v>756</v>
      </c>
    </row>
    <row r="60" spans="1:22" x14ac:dyDescent="0.25">
      <c r="A60" s="31" t="str">
        <f t="shared" si="0"/>
        <v>2010.1.4</v>
      </c>
      <c r="B60" t="s">
        <v>756</v>
      </c>
      <c r="C60">
        <v>0</v>
      </c>
      <c r="D60" t="s">
        <v>485</v>
      </c>
      <c r="E60" t="s">
        <v>765</v>
      </c>
      <c r="F60" t="s">
        <v>19</v>
      </c>
      <c r="G60" t="s">
        <v>19</v>
      </c>
      <c r="H60" t="s">
        <v>19</v>
      </c>
      <c r="I60" t="s">
        <v>19</v>
      </c>
      <c r="J60" t="s">
        <v>19</v>
      </c>
      <c r="K60" t="s">
        <v>19</v>
      </c>
      <c r="L60" t="s">
        <v>19</v>
      </c>
      <c r="M60" t="s">
        <v>19</v>
      </c>
      <c r="N60" t="s">
        <v>19</v>
      </c>
      <c r="O60" t="s">
        <v>215</v>
      </c>
      <c r="P60">
        <v>20</v>
      </c>
      <c r="Q60">
        <v>70</v>
      </c>
      <c r="R60" t="s">
        <v>511</v>
      </c>
      <c r="S60" t="s">
        <v>762</v>
      </c>
      <c r="T60" s="171">
        <v>45870</v>
      </c>
      <c r="U60" s="171">
        <v>46022</v>
      </c>
      <c r="V60" t="s">
        <v>756</v>
      </c>
    </row>
    <row r="61" spans="1:22" x14ac:dyDescent="0.25">
      <c r="A61" s="31" t="str">
        <f t="shared" si="0"/>
        <v>2010.2</v>
      </c>
      <c r="B61" t="s">
        <v>756</v>
      </c>
      <c r="C61">
        <v>0</v>
      </c>
      <c r="D61" t="s">
        <v>478</v>
      </c>
      <c r="E61" t="s">
        <v>766</v>
      </c>
      <c r="F61" t="s">
        <v>497</v>
      </c>
      <c r="G61" t="s">
        <v>1505</v>
      </c>
      <c r="H61" t="s">
        <v>1506</v>
      </c>
      <c r="I61" t="s">
        <v>1507</v>
      </c>
      <c r="J61" t="s">
        <v>1857</v>
      </c>
      <c r="K61" t="s">
        <v>498</v>
      </c>
      <c r="L61" t="s">
        <v>19</v>
      </c>
      <c r="M61" t="s">
        <v>767</v>
      </c>
      <c r="N61" t="s">
        <v>1867</v>
      </c>
      <c r="O61" t="s">
        <v>134</v>
      </c>
      <c r="P61">
        <v>5</v>
      </c>
      <c r="Q61">
        <v>2</v>
      </c>
      <c r="R61" t="s">
        <v>483</v>
      </c>
      <c r="S61" t="s">
        <v>768</v>
      </c>
      <c r="T61" s="171">
        <v>45691</v>
      </c>
      <c r="U61" s="171">
        <v>45884</v>
      </c>
      <c r="V61" t="s">
        <v>769</v>
      </c>
    </row>
    <row r="62" spans="1:22" x14ac:dyDescent="0.25">
      <c r="A62" s="31" t="str">
        <f t="shared" si="0"/>
        <v>2010.2.1</v>
      </c>
      <c r="B62" t="s">
        <v>756</v>
      </c>
      <c r="C62">
        <v>0</v>
      </c>
      <c r="D62" t="s">
        <v>485</v>
      </c>
      <c r="E62" t="s">
        <v>770</v>
      </c>
      <c r="F62" t="s">
        <v>19</v>
      </c>
      <c r="G62" t="s">
        <v>19</v>
      </c>
      <c r="H62" t="s">
        <v>19</v>
      </c>
      <c r="I62" t="s">
        <v>19</v>
      </c>
      <c r="J62" t="s">
        <v>19</v>
      </c>
      <c r="K62" t="s">
        <v>19</v>
      </c>
      <c r="L62" t="s">
        <v>19</v>
      </c>
      <c r="M62" t="s">
        <v>19</v>
      </c>
      <c r="N62" t="s">
        <v>19</v>
      </c>
      <c r="O62" t="s">
        <v>135</v>
      </c>
      <c r="P62">
        <v>30</v>
      </c>
      <c r="Q62">
        <v>2</v>
      </c>
      <c r="R62" t="s">
        <v>483</v>
      </c>
      <c r="S62" t="s">
        <v>771</v>
      </c>
      <c r="T62" s="171">
        <v>45691</v>
      </c>
      <c r="U62" s="171">
        <v>45744</v>
      </c>
      <c r="V62" t="s">
        <v>756</v>
      </c>
    </row>
    <row r="63" spans="1:22" x14ac:dyDescent="0.25">
      <c r="A63" s="31" t="str">
        <f t="shared" si="0"/>
        <v>2010.2.2</v>
      </c>
      <c r="B63" t="s">
        <v>756</v>
      </c>
      <c r="C63">
        <v>0</v>
      </c>
      <c r="D63" t="s">
        <v>1893</v>
      </c>
      <c r="E63" t="s">
        <v>772</v>
      </c>
      <c r="F63" t="s">
        <v>19</v>
      </c>
      <c r="G63" t="s">
        <v>19</v>
      </c>
      <c r="H63" t="s">
        <v>19</v>
      </c>
      <c r="I63" t="s">
        <v>19</v>
      </c>
      <c r="J63" t="s">
        <v>19</v>
      </c>
      <c r="K63" t="s">
        <v>19</v>
      </c>
      <c r="L63" t="s">
        <v>19</v>
      </c>
      <c r="M63" t="s">
        <v>19</v>
      </c>
      <c r="N63" t="s">
        <v>19</v>
      </c>
      <c r="O63" t="s">
        <v>136</v>
      </c>
      <c r="P63">
        <v>0</v>
      </c>
      <c r="Q63">
        <v>2</v>
      </c>
      <c r="R63" t="s">
        <v>483</v>
      </c>
      <c r="S63" t="s">
        <v>773</v>
      </c>
      <c r="T63" s="171">
        <v>45747</v>
      </c>
      <c r="U63" s="171">
        <v>45768</v>
      </c>
      <c r="V63" t="s">
        <v>604</v>
      </c>
    </row>
    <row r="64" spans="1:22" x14ac:dyDescent="0.25">
      <c r="A64" s="31" t="str">
        <f t="shared" si="0"/>
        <v>2010.2.3</v>
      </c>
      <c r="B64" t="s">
        <v>756</v>
      </c>
      <c r="C64">
        <v>0</v>
      </c>
      <c r="D64" t="s">
        <v>485</v>
      </c>
      <c r="E64" t="s">
        <v>774</v>
      </c>
      <c r="F64" t="s">
        <v>19</v>
      </c>
      <c r="G64" t="s">
        <v>19</v>
      </c>
      <c r="H64" t="s">
        <v>19</v>
      </c>
      <c r="I64" t="s">
        <v>19</v>
      </c>
      <c r="J64" t="s">
        <v>19</v>
      </c>
      <c r="K64" t="s">
        <v>19</v>
      </c>
      <c r="L64" t="s">
        <v>19</v>
      </c>
      <c r="M64" t="s">
        <v>19</v>
      </c>
      <c r="N64" t="s">
        <v>19</v>
      </c>
      <c r="O64" t="s">
        <v>137</v>
      </c>
      <c r="P64">
        <v>20</v>
      </c>
      <c r="Q64">
        <v>2</v>
      </c>
      <c r="R64" t="s">
        <v>483</v>
      </c>
      <c r="S64" t="s">
        <v>775</v>
      </c>
      <c r="T64" s="171">
        <v>45769</v>
      </c>
      <c r="U64" s="171">
        <v>45777</v>
      </c>
      <c r="V64" t="s">
        <v>756</v>
      </c>
    </row>
    <row r="65" spans="1:22" x14ac:dyDescent="0.25">
      <c r="A65" s="31" t="str">
        <f t="shared" si="0"/>
        <v>2010.2.4</v>
      </c>
      <c r="B65" t="s">
        <v>756</v>
      </c>
      <c r="C65">
        <v>0</v>
      </c>
      <c r="D65" t="s">
        <v>485</v>
      </c>
      <c r="E65" t="s">
        <v>776</v>
      </c>
      <c r="F65" t="s">
        <v>19</v>
      </c>
      <c r="G65" t="s">
        <v>19</v>
      </c>
      <c r="H65" t="s">
        <v>19</v>
      </c>
      <c r="I65" t="s">
        <v>19</v>
      </c>
      <c r="J65" t="s">
        <v>19</v>
      </c>
      <c r="K65" t="s">
        <v>19</v>
      </c>
      <c r="L65" t="s">
        <v>19</v>
      </c>
      <c r="M65" t="s">
        <v>19</v>
      </c>
      <c r="N65" t="s">
        <v>19</v>
      </c>
      <c r="O65" t="s">
        <v>138</v>
      </c>
      <c r="P65">
        <v>20</v>
      </c>
      <c r="Q65">
        <v>2</v>
      </c>
      <c r="R65" t="s">
        <v>483</v>
      </c>
      <c r="S65" t="s">
        <v>777</v>
      </c>
      <c r="T65" s="171">
        <v>45782</v>
      </c>
      <c r="U65" s="171">
        <v>45800</v>
      </c>
      <c r="V65" t="s">
        <v>778</v>
      </c>
    </row>
    <row r="66" spans="1:22" x14ac:dyDescent="0.25">
      <c r="A66" s="31" t="str">
        <f t="shared" si="0"/>
        <v>2010.2.5</v>
      </c>
      <c r="B66" t="s">
        <v>756</v>
      </c>
      <c r="C66">
        <v>0</v>
      </c>
      <c r="D66" t="s">
        <v>485</v>
      </c>
      <c r="E66" t="s">
        <v>779</v>
      </c>
      <c r="F66" t="s">
        <v>19</v>
      </c>
      <c r="G66" t="s">
        <v>19</v>
      </c>
      <c r="H66" t="s">
        <v>19</v>
      </c>
      <c r="I66" t="s">
        <v>19</v>
      </c>
      <c r="J66" t="s">
        <v>19</v>
      </c>
      <c r="K66" t="s">
        <v>19</v>
      </c>
      <c r="L66" t="s">
        <v>19</v>
      </c>
      <c r="M66" t="s">
        <v>19</v>
      </c>
      <c r="N66" t="s">
        <v>19</v>
      </c>
      <c r="O66" t="s">
        <v>139</v>
      </c>
      <c r="P66">
        <v>30</v>
      </c>
      <c r="Q66">
        <v>2</v>
      </c>
      <c r="R66" t="s">
        <v>483</v>
      </c>
      <c r="S66" t="s">
        <v>780</v>
      </c>
      <c r="T66" s="171">
        <v>45803</v>
      </c>
      <c r="U66" s="171">
        <v>45884</v>
      </c>
      <c r="V66" t="s">
        <v>781</v>
      </c>
    </row>
    <row r="67" spans="1:22" x14ac:dyDescent="0.25">
      <c r="A67" s="31" t="str">
        <f t="shared" ref="A67:A130" si="1">+E67</f>
        <v>7200.1</v>
      </c>
      <c r="B67" t="s">
        <v>912</v>
      </c>
      <c r="C67">
        <v>0</v>
      </c>
      <c r="D67" t="s">
        <v>478</v>
      </c>
      <c r="E67" t="s">
        <v>913</v>
      </c>
      <c r="F67" t="s">
        <v>497</v>
      </c>
      <c r="G67" t="s">
        <v>1508</v>
      </c>
      <c r="H67" t="s">
        <v>1509</v>
      </c>
      <c r="I67" t="s">
        <v>1510</v>
      </c>
      <c r="J67" t="s">
        <v>1868</v>
      </c>
      <c r="K67" t="s">
        <v>498</v>
      </c>
      <c r="L67" t="s">
        <v>23</v>
      </c>
      <c r="M67" t="s">
        <v>592</v>
      </c>
      <c r="N67" t="s">
        <v>19</v>
      </c>
      <c r="O67" t="s">
        <v>188</v>
      </c>
      <c r="P67">
        <v>50</v>
      </c>
      <c r="Q67">
        <v>1</v>
      </c>
      <c r="R67" t="s">
        <v>483</v>
      </c>
      <c r="S67" t="s">
        <v>914</v>
      </c>
      <c r="T67" s="171">
        <v>45691</v>
      </c>
      <c r="U67" s="171">
        <v>45960</v>
      </c>
      <c r="V67" t="s">
        <v>915</v>
      </c>
    </row>
    <row r="68" spans="1:22" x14ac:dyDescent="0.25">
      <c r="A68" s="31" t="str">
        <f t="shared" si="1"/>
        <v>7200.1.1</v>
      </c>
      <c r="B68" t="s">
        <v>912</v>
      </c>
      <c r="C68">
        <v>0</v>
      </c>
      <c r="D68" t="s">
        <v>485</v>
      </c>
      <c r="E68" t="s">
        <v>916</v>
      </c>
      <c r="F68" t="s">
        <v>19</v>
      </c>
      <c r="G68" t="s">
        <v>19</v>
      </c>
      <c r="H68" t="s">
        <v>19</v>
      </c>
      <c r="I68" t="s">
        <v>19</v>
      </c>
      <c r="J68" t="s">
        <v>19</v>
      </c>
      <c r="K68" t="s">
        <v>19</v>
      </c>
      <c r="L68" t="s">
        <v>19</v>
      </c>
      <c r="M68" t="s">
        <v>19</v>
      </c>
      <c r="N68" t="s">
        <v>19</v>
      </c>
      <c r="O68" t="s">
        <v>24</v>
      </c>
      <c r="P68">
        <v>100</v>
      </c>
      <c r="Q68">
        <v>1</v>
      </c>
      <c r="R68" t="s">
        <v>483</v>
      </c>
      <c r="S68" t="s">
        <v>917</v>
      </c>
      <c r="T68" s="171">
        <v>45691</v>
      </c>
      <c r="U68" s="171">
        <v>45777</v>
      </c>
      <c r="V68" t="s">
        <v>915</v>
      </c>
    </row>
    <row r="69" spans="1:22" x14ac:dyDescent="0.25">
      <c r="A69" s="31" t="str">
        <f t="shared" si="1"/>
        <v>7200.1.2</v>
      </c>
      <c r="B69" t="s">
        <v>912</v>
      </c>
      <c r="C69">
        <v>0</v>
      </c>
      <c r="D69" t="s">
        <v>1893</v>
      </c>
      <c r="E69" t="s">
        <v>918</v>
      </c>
      <c r="F69" t="s">
        <v>19</v>
      </c>
      <c r="G69" t="s">
        <v>19</v>
      </c>
      <c r="H69" t="s">
        <v>19</v>
      </c>
      <c r="I69" t="s">
        <v>19</v>
      </c>
      <c r="J69" t="s">
        <v>19</v>
      </c>
      <c r="K69" t="s">
        <v>19</v>
      </c>
      <c r="L69" t="s">
        <v>19</v>
      </c>
      <c r="M69" t="s">
        <v>19</v>
      </c>
      <c r="N69" t="s">
        <v>19</v>
      </c>
      <c r="O69" t="s">
        <v>25</v>
      </c>
      <c r="P69">
        <v>0</v>
      </c>
      <c r="Q69">
        <v>1</v>
      </c>
      <c r="R69" t="s">
        <v>483</v>
      </c>
      <c r="S69" t="s">
        <v>917</v>
      </c>
      <c r="T69" s="171">
        <v>45779</v>
      </c>
      <c r="U69" s="171">
        <v>45839</v>
      </c>
      <c r="V69" t="s">
        <v>526</v>
      </c>
    </row>
    <row r="70" spans="1:22" x14ac:dyDescent="0.25">
      <c r="A70" s="31" t="str">
        <f t="shared" si="1"/>
        <v>7200.1.3</v>
      </c>
      <c r="B70" t="s">
        <v>912</v>
      </c>
      <c r="C70">
        <v>0</v>
      </c>
      <c r="D70" t="s">
        <v>1893</v>
      </c>
      <c r="E70" t="s">
        <v>919</v>
      </c>
      <c r="F70" t="s">
        <v>19</v>
      </c>
      <c r="G70" t="s">
        <v>19</v>
      </c>
      <c r="H70" t="s">
        <v>19</v>
      </c>
      <c r="I70" t="s">
        <v>19</v>
      </c>
      <c r="J70" t="s">
        <v>19</v>
      </c>
      <c r="K70" t="s">
        <v>19</v>
      </c>
      <c r="L70" t="s">
        <v>19</v>
      </c>
      <c r="M70" t="s">
        <v>19</v>
      </c>
      <c r="N70" t="s">
        <v>19</v>
      </c>
      <c r="O70" t="s">
        <v>189</v>
      </c>
      <c r="P70">
        <v>0</v>
      </c>
      <c r="Q70">
        <v>1</v>
      </c>
      <c r="R70" t="s">
        <v>483</v>
      </c>
      <c r="S70" t="s">
        <v>917</v>
      </c>
      <c r="T70" s="171">
        <v>45839</v>
      </c>
      <c r="U70" s="171">
        <v>45869</v>
      </c>
      <c r="V70" t="s">
        <v>526</v>
      </c>
    </row>
    <row r="71" spans="1:22" x14ac:dyDescent="0.25">
      <c r="A71" s="31" t="str">
        <f t="shared" si="1"/>
        <v>7200.1.4</v>
      </c>
      <c r="B71" t="s">
        <v>912</v>
      </c>
      <c r="C71">
        <v>0</v>
      </c>
      <c r="D71" t="s">
        <v>1893</v>
      </c>
      <c r="E71" t="s">
        <v>920</v>
      </c>
      <c r="F71" t="s">
        <v>19</v>
      </c>
      <c r="G71" t="s">
        <v>19</v>
      </c>
      <c r="H71" t="s">
        <v>19</v>
      </c>
      <c r="I71" t="s">
        <v>19</v>
      </c>
      <c r="J71" t="s">
        <v>19</v>
      </c>
      <c r="K71" t="s">
        <v>19</v>
      </c>
      <c r="L71" t="s">
        <v>19</v>
      </c>
      <c r="M71" t="s">
        <v>19</v>
      </c>
      <c r="N71" t="s">
        <v>19</v>
      </c>
      <c r="O71" t="s">
        <v>190</v>
      </c>
      <c r="P71">
        <v>0</v>
      </c>
      <c r="Q71">
        <v>1</v>
      </c>
      <c r="R71" t="s">
        <v>483</v>
      </c>
      <c r="S71" t="s">
        <v>917</v>
      </c>
      <c r="T71" s="171">
        <v>45870</v>
      </c>
      <c r="U71" s="171">
        <v>45960</v>
      </c>
      <c r="V71" t="s">
        <v>526</v>
      </c>
    </row>
    <row r="72" spans="1:22" x14ac:dyDescent="0.25">
      <c r="A72" s="31" t="str">
        <f t="shared" si="1"/>
        <v>7200.2</v>
      </c>
      <c r="B72" t="s">
        <v>912</v>
      </c>
      <c r="C72">
        <v>0</v>
      </c>
      <c r="D72" t="s">
        <v>478</v>
      </c>
      <c r="E72" t="s">
        <v>921</v>
      </c>
      <c r="F72" t="s">
        <v>480</v>
      </c>
      <c r="G72" t="s">
        <v>1505</v>
      </c>
      <c r="H72" t="s">
        <v>1506</v>
      </c>
      <c r="I72" t="s">
        <v>1507</v>
      </c>
      <c r="J72" t="s">
        <v>1857</v>
      </c>
      <c r="K72" t="s">
        <v>481</v>
      </c>
      <c r="L72" t="s">
        <v>23</v>
      </c>
      <c r="M72" t="s">
        <v>632</v>
      </c>
      <c r="N72" t="s">
        <v>19</v>
      </c>
      <c r="O72" t="s">
        <v>282</v>
      </c>
      <c r="P72">
        <v>50</v>
      </c>
      <c r="Q72">
        <v>2</v>
      </c>
      <c r="R72" t="s">
        <v>483</v>
      </c>
      <c r="S72" t="s">
        <v>922</v>
      </c>
      <c r="T72" s="171">
        <v>45691</v>
      </c>
      <c r="U72" s="171">
        <v>45989</v>
      </c>
      <c r="V72" t="s">
        <v>912</v>
      </c>
    </row>
    <row r="73" spans="1:22" x14ac:dyDescent="0.25">
      <c r="A73" s="31" t="str">
        <f t="shared" si="1"/>
        <v>7200.2.1</v>
      </c>
      <c r="B73" t="s">
        <v>912</v>
      </c>
      <c r="C73">
        <v>0</v>
      </c>
      <c r="D73" t="s">
        <v>485</v>
      </c>
      <c r="E73" t="s">
        <v>923</v>
      </c>
      <c r="F73" t="s">
        <v>19</v>
      </c>
      <c r="G73" t="s">
        <v>19</v>
      </c>
      <c r="H73" t="s">
        <v>19</v>
      </c>
      <c r="I73" t="s">
        <v>19</v>
      </c>
      <c r="J73" t="s">
        <v>19</v>
      </c>
      <c r="K73" t="s">
        <v>19</v>
      </c>
      <c r="L73" t="s">
        <v>19</v>
      </c>
      <c r="M73" t="s">
        <v>19</v>
      </c>
      <c r="N73" t="s">
        <v>19</v>
      </c>
      <c r="O73" t="s">
        <v>283</v>
      </c>
      <c r="P73">
        <v>20</v>
      </c>
      <c r="Q73">
        <v>2</v>
      </c>
      <c r="R73" t="s">
        <v>483</v>
      </c>
      <c r="S73" t="s">
        <v>924</v>
      </c>
      <c r="T73" s="171">
        <v>45691</v>
      </c>
      <c r="U73" s="171">
        <v>45842</v>
      </c>
      <c r="V73" t="s">
        <v>912</v>
      </c>
    </row>
    <row r="74" spans="1:22" x14ac:dyDescent="0.25">
      <c r="A74" s="31" t="str">
        <f t="shared" si="1"/>
        <v>7200.2.2</v>
      </c>
      <c r="B74" t="s">
        <v>912</v>
      </c>
      <c r="C74">
        <v>0</v>
      </c>
      <c r="D74" t="s">
        <v>485</v>
      </c>
      <c r="E74" t="s">
        <v>925</v>
      </c>
      <c r="F74" t="s">
        <v>19</v>
      </c>
      <c r="G74" t="s">
        <v>19</v>
      </c>
      <c r="H74" t="s">
        <v>19</v>
      </c>
      <c r="I74" t="s">
        <v>19</v>
      </c>
      <c r="J74" t="s">
        <v>19</v>
      </c>
      <c r="K74" t="s">
        <v>19</v>
      </c>
      <c r="L74" t="s">
        <v>19</v>
      </c>
      <c r="M74" t="s">
        <v>19</v>
      </c>
      <c r="N74" t="s">
        <v>19</v>
      </c>
      <c r="O74" t="s">
        <v>284</v>
      </c>
      <c r="P74">
        <v>40</v>
      </c>
      <c r="Q74">
        <v>1</v>
      </c>
      <c r="R74" t="s">
        <v>483</v>
      </c>
      <c r="S74" t="s">
        <v>926</v>
      </c>
      <c r="T74" s="171">
        <v>45720</v>
      </c>
      <c r="U74" s="171">
        <v>45835</v>
      </c>
      <c r="V74" t="s">
        <v>912</v>
      </c>
    </row>
    <row r="75" spans="1:22" x14ac:dyDescent="0.25">
      <c r="A75" s="31" t="str">
        <f t="shared" si="1"/>
        <v>7200.2.3</v>
      </c>
      <c r="B75" t="s">
        <v>912</v>
      </c>
      <c r="C75">
        <v>0</v>
      </c>
      <c r="D75" t="s">
        <v>485</v>
      </c>
      <c r="E75" t="s">
        <v>927</v>
      </c>
      <c r="F75" t="s">
        <v>19</v>
      </c>
      <c r="G75" t="s">
        <v>19</v>
      </c>
      <c r="H75" t="s">
        <v>19</v>
      </c>
      <c r="I75" t="s">
        <v>19</v>
      </c>
      <c r="J75" t="s">
        <v>19</v>
      </c>
      <c r="K75" t="s">
        <v>19</v>
      </c>
      <c r="L75" t="s">
        <v>19</v>
      </c>
      <c r="M75" t="s">
        <v>19</v>
      </c>
      <c r="N75" t="s">
        <v>19</v>
      </c>
      <c r="O75" t="s">
        <v>285</v>
      </c>
      <c r="P75">
        <v>40</v>
      </c>
      <c r="Q75">
        <v>1</v>
      </c>
      <c r="R75" t="s">
        <v>483</v>
      </c>
      <c r="S75" t="s">
        <v>926</v>
      </c>
      <c r="T75" s="171">
        <v>45839</v>
      </c>
      <c r="U75" s="171">
        <v>45989</v>
      </c>
      <c r="V75" t="s">
        <v>912</v>
      </c>
    </row>
    <row r="76" spans="1:22" x14ac:dyDescent="0.25">
      <c r="A76" s="31" t="str">
        <f t="shared" si="1"/>
        <v>13.1</v>
      </c>
      <c r="B76" t="s">
        <v>782</v>
      </c>
      <c r="C76">
        <v>0</v>
      </c>
      <c r="D76" t="s">
        <v>478</v>
      </c>
      <c r="E76" t="s">
        <v>783</v>
      </c>
      <c r="F76" t="s">
        <v>480</v>
      </c>
      <c r="G76" t="s">
        <v>1505</v>
      </c>
      <c r="H76" t="s">
        <v>1506</v>
      </c>
      <c r="I76" t="s">
        <v>1507</v>
      </c>
      <c r="J76" t="s">
        <v>19</v>
      </c>
      <c r="K76" t="s">
        <v>498</v>
      </c>
      <c r="L76" t="s">
        <v>19</v>
      </c>
      <c r="M76" t="s">
        <v>1474</v>
      </c>
      <c r="N76" t="s">
        <v>19</v>
      </c>
      <c r="O76" t="s">
        <v>451</v>
      </c>
      <c r="P76">
        <v>100</v>
      </c>
      <c r="Q76">
        <v>1</v>
      </c>
      <c r="R76" t="s">
        <v>483</v>
      </c>
      <c r="S76" t="s">
        <v>784</v>
      </c>
      <c r="T76" s="171">
        <v>45684</v>
      </c>
      <c r="U76" s="171">
        <v>46001</v>
      </c>
      <c r="V76" t="s">
        <v>785</v>
      </c>
    </row>
    <row r="77" spans="1:22" x14ac:dyDescent="0.25">
      <c r="A77" s="31" t="str">
        <f t="shared" si="1"/>
        <v>13.1.1</v>
      </c>
      <c r="B77" t="s">
        <v>782</v>
      </c>
      <c r="C77">
        <v>0</v>
      </c>
      <c r="D77" t="s">
        <v>485</v>
      </c>
      <c r="E77" t="s">
        <v>786</v>
      </c>
      <c r="F77" t="s">
        <v>19</v>
      </c>
      <c r="G77" t="s">
        <v>19</v>
      </c>
      <c r="H77" t="s">
        <v>19</v>
      </c>
      <c r="I77" t="s">
        <v>19</v>
      </c>
      <c r="J77" t="s">
        <v>19</v>
      </c>
      <c r="K77" t="s">
        <v>19</v>
      </c>
      <c r="L77" t="s">
        <v>19</v>
      </c>
      <c r="M77" t="s">
        <v>19</v>
      </c>
      <c r="N77" t="s">
        <v>19</v>
      </c>
      <c r="O77" t="s">
        <v>452</v>
      </c>
      <c r="P77">
        <v>100</v>
      </c>
      <c r="Q77">
        <v>1</v>
      </c>
      <c r="R77" t="s">
        <v>483</v>
      </c>
      <c r="S77" t="s">
        <v>787</v>
      </c>
      <c r="T77" s="171">
        <v>45684</v>
      </c>
      <c r="U77" s="171">
        <v>45716</v>
      </c>
      <c r="V77" t="s">
        <v>782</v>
      </c>
    </row>
    <row r="78" spans="1:22" x14ac:dyDescent="0.25">
      <c r="A78" s="31" t="str">
        <f t="shared" si="1"/>
        <v>13.1.2</v>
      </c>
      <c r="B78" t="s">
        <v>782</v>
      </c>
      <c r="C78">
        <v>0</v>
      </c>
      <c r="D78" t="s">
        <v>1893</v>
      </c>
      <c r="E78" t="s">
        <v>788</v>
      </c>
      <c r="F78" t="s">
        <v>19</v>
      </c>
      <c r="G78" t="s">
        <v>19</v>
      </c>
      <c r="H78" t="s">
        <v>19</v>
      </c>
      <c r="I78" t="s">
        <v>19</v>
      </c>
      <c r="J78" t="s">
        <v>19</v>
      </c>
      <c r="K78" t="s">
        <v>19</v>
      </c>
      <c r="L78" t="s">
        <v>19</v>
      </c>
      <c r="M78" t="s">
        <v>19</v>
      </c>
      <c r="N78" t="s">
        <v>19</v>
      </c>
      <c r="O78" t="s">
        <v>453</v>
      </c>
      <c r="P78">
        <v>0</v>
      </c>
      <c r="Q78">
        <v>1</v>
      </c>
      <c r="R78" t="s">
        <v>483</v>
      </c>
      <c r="S78" t="s">
        <v>789</v>
      </c>
      <c r="T78" s="171">
        <v>45719</v>
      </c>
      <c r="U78" s="171">
        <v>45777</v>
      </c>
      <c r="V78" t="s">
        <v>604</v>
      </c>
    </row>
    <row r="79" spans="1:22" x14ac:dyDescent="0.25">
      <c r="A79" s="31" t="str">
        <f t="shared" si="1"/>
        <v>13.1.3</v>
      </c>
      <c r="B79" t="s">
        <v>782</v>
      </c>
      <c r="C79">
        <v>0</v>
      </c>
      <c r="D79" t="s">
        <v>1893</v>
      </c>
      <c r="E79" t="s">
        <v>790</v>
      </c>
      <c r="F79" t="s">
        <v>19</v>
      </c>
      <c r="G79" t="s">
        <v>19</v>
      </c>
      <c r="H79" t="s">
        <v>19</v>
      </c>
      <c r="I79" t="s">
        <v>19</v>
      </c>
      <c r="J79" t="s">
        <v>19</v>
      </c>
      <c r="K79" t="s">
        <v>19</v>
      </c>
      <c r="L79" t="s">
        <v>19</v>
      </c>
      <c r="M79" t="s">
        <v>19</v>
      </c>
      <c r="N79" t="s">
        <v>19</v>
      </c>
      <c r="O79" t="s">
        <v>454</v>
      </c>
      <c r="P79">
        <v>0</v>
      </c>
      <c r="Q79">
        <v>1</v>
      </c>
      <c r="R79" t="s">
        <v>511</v>
      </c>
      <c r="S79" t="s">
        <v>791</v>
      </c>
      <c r="T79" s="171">
        <v>45748</v>
      </c>
      <c r="U79" s="171">
        <v>46001</v>
      </c>
      <c r="V79" t="s">
        <v>604</v>
      </c>
    </row>
    <row r="80" spans="1:22" x14ac:dyDescent="0.25">
      <c r="A80" s="31" t="str">
        <f t="shared" si="1"/>
        <v>20.1</v>
      </c>
      <c r="B80" t="s">
        <v>526</v>
      </c>
      <c r="C80">
        <v>0</v>
      </c>
      <c r="D80" t="s">
        <v>478</v>
      </c>
      <c r="E80" t="s">
        <v>527</v>
      </c>
      <c r="F80" t="s">
        <v>497</v>
      </c>
      <c r="G80" t="s">
        <v>1505</v>
      </c>
      <c r="H80" t="s">
        <v>1506</v>
      </c>
      <c r="I80" t="s">
        <v>1507</v>
      </c>
      <c r="J80" t="s">
        <v>1857</v>
      </c>
      <c r="K80" t="s">
        <v>481</v>
      </c>
      <c r="L80" t="s">
        <v>52</v>
      </c>
      <c r="M80" t="s">
        <v>528</v>
      </c>
      <c r="N80" t="s">
        <v>1869</v>
      </c>
      <c r="O80" t="s">
        <v>384</v>
      </c>
      <c r="P80">
        <v>20</v>
      </c>
      <c r="Q80">
        <v>100</v>
      </c>
      <c r="R80" t="s">
        <v>511</v>
      </c>
      <c r="S80" t="s">
        <v>512</v>
      </c>
      <c r="T80" s="171">
        <v>45691</v>
      </c>
      <c r="U80" s="171">
        <v>46003</v>
      </c>
      <c r="V80" t="s">
        <v>526</v>
      </c>
    </row>
    <row r="81" spans="1:22" x14ac:dyDescent="0.25">
      <c r="A81" s="31" t="str">
        <f t="shared" si="1"/>
        <v>20.1.1</v>
      </c>
      <c r="B81" t="s">
        <v>526</v>
      </c>
      <c r="C81">
        <v>0</v>
      </c>
      <c r="D81" t="s">
        <v>485</v>
      </c>
      <c r="E81" t="s">
        <v>529</v>
      </c>
      <c r="F81" t="s">
        <v>19</v>
      </c>
      <c r="G81" t="s">
        <v>19</v>
      </c>
      <c r="H81" t="s">
        <v>19</v>
      </c>
      <c r="I81" t="s">
        <v>19</v>
      </c>
      <c r="J81" t="s">
        <v>19</v>
      </c>
      <c r="K81" t="s">
        <v>19</v>
      </c>
      <c r="L81" t="s">
        <v>19</v>
      </c>
      <c r="M81" t="s">
        <v>19</v>
      </c>
      <c r="N81" t="s">
        <v>19</v>
      </c>
      <c r="O81" t="s">
        <v>385</v>
      </c>
      <c r="P81">
        <v>20</v>
      </c>
      <c r="Q81">
        <v>1</v>
      </c>
      <c r="R81" t="s">
        <v>483</v>
      </c>
      <c r="S81" t="s">
        <v>530</v>
      </c>
      <c r="T81" s="171">
        <v>45691</v>
      </c>
      <c r="U81" s="171">
        <v>45716</v>
      </c>
      <c r="V81" t="s">
        <v>526</v>
      </c>
    </row>
    <row r="82" spans="1:22" x14ac:dyDescent="0.25">
      <c r="A82" s="31" t="str">
        <f t="shared" si="1"/>
        <v>20.1.2</v>
      </c>
      <c r="B82" t="s">
        <v>526</v>
      </c>
      <c r="C82">
        <v>0</v>
      </c>
      <c r="D82" t="s">
        <v>485</v>
      </c>
      <c r="E82" t="s">
        <v>531</v>
      </c>
      <c r="F82" t="s">
        <v>19</v>
      </c>
      <c r="G82" t="s">
        <v>19</v>
      </c>
      <c r="H82" t="s">
        <v>19</v>
      </c>
      <c r="I82" t="s">
        <v>19</v>
      </c>
      <c r="J82" t="s">
        <v>19</v>
      </c>
      <c r="K82" t="s">
        <v>19</v>
      </c>
      <c r="L82" t="s">
        <v>19</v>
      </c>
      <c r="M82" t="s">
        <v>19</v>
      </c>
      <c r="N82" t="s">
        <v>19</v>
      </c>
      <c r="O82" t="s">
        <v>386</v>
      </c>
      <c r="P82">
        <v>80</v>
      </c>
      <c r="Q82">
        <v>100</v>
      </c>
      <c r="R82" t="s">
        <v>511</v>
      </c>
      <c r="S82" t="s">
        <v>512</v>
      </c>
      <c r="T82" s="171">
        <v>45719</v>
      </c>
      <c r="U82" s="171">
        <v>46003</v>
      </c>
      <c r="V82" t="s">
        <v>526</v>
      </c>
    </row>
    <row r="83" spans="1:22" x14ac:dyDescent="0.25">
      <c r="A83" s="31" t="str">
        <f t="shared" si="1"/>
        <v>20.2</v>
      </c>
      <c r="B83" t="s">
        <v>526</v>
      </c>
      <c r="C83">
        <v>0</v>
      </c>
      <c r="D83" t="s">
        <v>478</v>
      </c>
      <c r="E83" t="s">
        <v>532</v>
      </c>
      <c r="F83" t="s">
        <v>497</v>
      </c>
      <c r="G83" t="s">
        <v>1505</v>
      </c>
      <c r="H83" t="s">
        <v>1506</v>
      </c>
      <c r="I83" t="s">
        <v>1507</v>
      </c>
      <c r="J83" t="s">
        <v>1857</v>
      </c>
      <c r="K83" t="s">
        <v>481</v>
      </c>
      <c r="L83" t="s">
        <v>52</v>
      </c>
      <c r="M83" t="s">
        <v>528</v>
      </c>
      <c r="N83" t="s">
        <v>19</v>
      </c>
      <c r="O83" t="s">
        <v>387</v>
      </c>
      <c r="P83">
        <v>20</v>
      </c>
      <c r="Q83">
        <v>100</v>
      </c>
      <c r="R83" t="s">
        <v>511</v>
      </c>
      <c r="S83" t="s">
        <v>512</v>
      </c>
      <c r="T83" s="171">
        <v>45691</v>
      </c>
      <c r="U83" s="171">
        <v>46003</v>
      </c>
      <c r="V83" t="s">
        <v>526</v>
      </c>
    </row>
    <row r="84" spans="1:22" x14ac:dyDescent="0.25">
      <c r="A84" s="31" t="str">
        <f t="shared" si="1"/>
        <v>20.2.1</v>
      </c>
      <c r="B84" t="s">
        <v>526</v>
      </c>
      <c r="C84">
        <v>0</v>
      </c>
      <c r="D84" t="s">
        <v>485</v>
      </c>
      <c r="E84" t="s">
        <v>533</v>
      </c>
      <c r="F84" t="s">
        <v>19</v>
      </c>
      <c r="G84" t="s">
        <v>19</v>
      </c>
      <c r="H84" t="s">
        <v>19</v>
      </c>
      <c r="I84" t="s">
        <v>19</v>
      </c>
      <c r="J84" t="s">
        <v>19</v>
      </c>
      <c r="K84" t="s">
        <v>19</v>
      </c>
      <c r="L84" t="s">
        <v>19</v>
      </c>
      <c r="M84" t="s">
        <v>19</v>
      </c>
      <c r="N84" t="s">
        <v>19</v>
      </c>
      <c r="O84" t="s">
        <v>388</v>
      </c>
      <c r="P84">
        <v>20</v>
      </c>
      <c r="Q84">
        <v>1</v>
      </c>
      <c r="R84" t="s">
        <v>483</v>
      </c>
      <c r="S84" t="s">
        <v>530</v>
      </c>
      <c r="T84" s="171">
        <v>45691</v>
      </c>
      <c r="U84" s="171">
        <v>45745</v>
      </c>
      <c r="V84" t="s">
        <v>526</v>
      </c>
    </row>
    <row r="85" spans="1:22" x14ac:dyDescent="0.25">
      <c r="A85" s="31" t="str">
        <f t="shared" si="1"/>
        <v>20.2.2</v>
      </c>
      <c r="B85" t="s">
        <v>526</v>
      </c>
      <c r="C85">
        <v>0</v>
      </c>
      <c r="D85" t="s">
        <v>485</v>
      </c>
      <c r="E85" t="s">
        <v>534</v>
      </c>
      <c r="F85" t="s">
        <v>19</v>
      </c>
      <c r="G85" t="s">
        <v>19</v>
      </c>
      <c r="H85" t="s">
        <v>19</v>
      </c>
      <c r="I85" t="s">
        <v>19</v>
      </c>
      <c r="J85" t="s">
        <v>19</v>
      </c>
      <c r="K85" t="s">
        <v>19</v>
      </c>
      <c r="L85" t="s">
        <v>19</v>
      </c>
      <c r="M85" t="s">
        <v>19</v>
      </c>
      <c r="N85" t="s">
        <v>19</v>
      </c>
      <c r="O85" t="s">
        <v>389</v>
      </c>
      <c r="P85">
        <v>80</v>
      </c>
      <c r="Q85">
        <v>100</v>
      </c>
      <c r="R85" t="s">
        <v>511</v>
      </c>
      <c r="S85" t="s">
        <v>512</v>
      </c>
      <c r="T85" s="171">
        <v>45719</v>
      </c>
      <c r="U85" s="171">
        <v>46003</v>
      </c>
      <c r="V85" t="s">
        <v>526</v>
      </c>
    </row>
    <row r="86" spans="1:22" x14ac:dyDescent="0.25">
      <c r="A86" s="31" t="str">
        <f t="shared" si="1"/>
        <v>20.3</v>
      </c>
      <c r="B86" t="s">
        <v>526</v>
      </c>
      <c r="C86">
        <v>0</v>
      </c>
      <c r="D86" t="s">
        <v>478</v>
      </c>
      <c r="E86" t="s">
        <v>535</v>
      </c>
      <c r="F86" t="s">
        <v>480</v>
      </c>
      <c r="G86" t="s">
        <v>1502</v>
      </c>
      <c r="H86" t="s">
        <v>1503</v>
      </c>
      <c r="I86" t="s">
        <v>1504</v>
      </c>
      <c r="J86" t="s">
        <v>1857</v>
      </c>
      <c r="K86" t="s">
        <v>481</v>
      </c>
      <c r="L86" t="s">
        <v>52</v>
      </c>
      <c r="M86" t="s">
        <v>1470</v>
      </c>
      <c r="N86" t="s">
        <v>1574</v>
      </c>
      <c r="O86" t="s">
        <v>417</v>
      </c>
      <c r="P86">
        <v>20</v>
      </c>
      <c r="Q86">
        <v>100</v>
      </c>
      <c r="R86" t="s">
        <v>511</v>
      </c>
      <c r="S86" t="s">
        <v>512</v>
      </c>
      <c r="T86" s="171">
        <v>45670</v>
      </c>
      <c r="U86" s="171">
        <v>46003</v>
      </c>
      <c r="V86" t="s">
        <v>526</v>
      </c>
    </row>
    <row r="87" spans="1:22" x14ac:dyDescent="0.25">
      <c r="A87" s="31" t="str">
        <f t="shared" si="1"/>
        <v>20.3.1</v>
      </c>
      <c r="B87" t="s">
        <v>526</v>
      </c>
      <c r="C87">
        <v>0</v>
      </c>
      <c r="D87" t="s">
        <v>485</v>
      </c>
      <c r="E87" t="s">
        <v>536</v>
      </c>
      <c r="F87" t="s">
        <v>19</v>
      </c>
      <c r="G87" t="s">
        <v>19</v>
      </c>
      <c r="H87" t="s">
        <v>19</v>
      </c>
      <c r="I87" t="s">
        <v>19</v>
      </c>
      <c r="J87" t="s">
        <v>19</v>
      </c>
      <c r="K87" t="s">
        <v>19</v>
      </c>
      <c r="L87" t="s">
        <v>19</v>
      </c>
      <c r="M87" t="s">
        <v>19</v>
      </c>
      <c r="N87" t="s">
        <v>19</v>
      </c>
      <c r="O87" t="s">
        <v>418</v>
      </c>
      <c r="P87">
        <v>20</v>
      </c>
      <c r="Q87">
        <v>1</v>
      </c>
      <c r="R87" t="s">
        <v>483</v>
      </c>
      <c r="S87" t="s">
        <v>530</v>
      </c>
      <c r="T87" s="171">
        <v>45670</v>
      </c>
      <c r="U87" s="171">
        <v>45688</v>
      </c>
      <c r="V87" t="s">
        <v>526</v>
      </c>
    </row>
    <row r="88" spans="1:22" x14ac:dyDescent="0.25">
      <c r="A88" s="31" t="str">
        <f t="shared" si="1"/>
        <v>20.3.2</v>
      </c>
      <c r="B88" t="s">
        <v>526</v>
      </c>
      <c r="C88">
        <v>0</v>
      </c>
      <c r="D88" t="s">
        <v>485</v>
      </c>
      <c r="E88" t="s">
        <v>537</v>
      </c>
      <c r="F88" t="s">
        <v>19</v>
      </c>
      <c r="G88" t="s">
        <v>19</v>
      </c>
      <c r="H88" t="s">
        <v>19</v>
      </c>
      <c r="I88" t="s">
        <v>19</v>
      </c>
      <c r="J88" t="s">
        <v>19</v>
      </c>
      <c r="K88" t="s">
        <v>19</v>
      </c>
      <c r="L88" t="s">
        <v>19</v>
      </c>
      <c r="M88" t="s">
        <v>19</v>
      </c>
      <c r="N88" t="s">
        <v>19</v>
      </c>
      <c r="O88" t="s">
        <v>419</v>
      </c>
      <c r="P88">
        <v>80</v>
      </c>
      <c r="Q88">
        <v>100</v>
      </c>
      <c r="R88" t="s">
        <v>511</v>
      </c>
      <c r="S88" t="s">
        <v>512</v>
      </c>
      <c r="T88" s="171">
        <v>45691</v>
      </c>
      <c r="U88" s="171">
        <v>46003</v>
      </c>
      <c r="V88" t="s">
        <v>526</v>
      </c>
    </row>
    <row r="89" spans="1:22" x14ac:dyDescent="0.25">
      <c r="A89" s="31" t="str">
        <f t="shared" si="1"/>
        <v>20.4</v>
      </c>
      <c r="B89" t="s">
        <v>526</v>
      </c>
      <c r="C89">
        <v>0</v>
      </c>
      <c r="D89" t="s">
        <v>478</v>
      </c>
      <c r="E89" t="s">
        <v>538</v>
      </c>
      <c r="F89" t="s">
        <v>480</v>
      </c>
      <c r="G89" t="s">
        <v>1502</v>
      </c>
      <c r="H89" t="s">
        <v>1503</v>
      </c>
      <c r="I89" t="s">
        <v>1504</v>
      </c>
      <c r="J89" t="s">
        <v>1857</v>
      </c>
      <c r="K89" t="s">
        <v>481</v>
      </c>
      <c r="L89" t="s">
        <v>52</v>
      </c>
      <c r="M89" t="s">
        <v>1470</v>
      </c>
      <c r="N89" t="s">
        <v>1574</v>
      </c>
      <c r="O89" t="s">
        <v>420</v>
      </c>
      <c r="P89">
        <v>20</v>
      </c>
      <c r="Q89">
        <v>100</v>
      </c>
      <c r="R89" t="s">
        <v>511</v>
      </c>
      <c r="S89" t="s">
        <v>539</v>
      </c>
      <c r="T89" s="171">
        <v>45684</v>
      </c>
      <c r="U89" s="171">
        <v>46003</v>
      </c>
      <c r="V89" t="s">
        <v>526</v>
      </c>
    </row>
    <row r="90" spans="1:22" x14ac:dyDescent="0.25">
      <c r="A90" s="31" t="str">
        <f t="shared" si="1"/>
        <v>20.4.1</v>
      </c>
      <c r="B90" t="s">
        <v>526</v>
      </c>
      <c r="C90">
        <v>0</v>
      </c>
      <c r="D90" t="s">
        <v>485</v>
      </c>
      <c r="E90" t="s">
        <v>540</v>
      </c>
      <c r="F90" t="s">
        <v>19</v>
      </c>
      <c r="G90" t="s">
        <v>19</v>
      </c>
      <c r="H90" t="s">
        <v>19</v>
      </c>
      <c r="I90" t="s">
        <v>19</v>
      </c>
      <c r="J90" t="s">
        <v>19</v>
      </c>
      <c r="K90" t="s">
        <v>19</v>
      </c>
      <c r="L90" t="s">
        <v>19</v>
      </c>
      <c r="M90" t="s">
        <v>19</v>
      </c>
      <c r="N90" t="s">
        <v>19</v>
      </c>
      <c r="O90" t="s">
        <v>421</v>
      </c>
      <c r="P90">
        <v>40</v>
      </c>
      <c r="Q90">
        <v>1</v>
      </c>
      <c r="R90" t="s">
        <v>483</v>
      </c>
      <c r="S90" t="s">
        <v>541</v>
      </c>
      <c r="T90" s="171">
        <v>45684</v>
      </c>
      <c r="U90" s="171">
        <v>45777</v>
      </c>
      <c r="V90" t="s">
        <v>526</v>
      </c>
    </row>
    <row r="91" spans="1:22" x14ac:dyDescent="0.25">
      <c r="A91" s="31" t="str">
        <f t="shared" si="1"/>
        <v>20.4.2</v>
      </c>
      <c r="B91" t="s">
        <v>526</v>
      </c>
      <c r="C91">
        <v>0</v>
      </c>
      <c r="D91" t="s">
        <v>485</v>
      </c>
      <c r="E91" t="s">
        <v>542</v>
      </c>
      <c r="F91" t="s">
        <v>19</v>
      </c>
      <c r="G91" t="s">
        <v>19</v>
      </c>
      <c r="H91" t="s">
        <v>19</v>
      </c>
      <c r="I91" t="s">
        <v>19</v>
      </c>
      <c r="J91" t="s">
        <v>19</v>
      </c>
      <c r="K91" t="s">
        <v>19</v>
      </c>
      <c r="L91" t="s">
        <v>19</v>
      </c>
      <c r="M91" t="s">
        <v>19</v>
      </c>
      <c r="N91" t="s">
        <v>19</v>
      </c>
      <c r="O91" t="s">
        <v>422</v>
      </c>
      <c r="P91">
        <v>60</v>
      </c>
      <c r="Q91">
        <v>100</v>
      </c>
      <c r="R91" t="s">
        <v>511</v>
      </c>
      <c r="S91" t="s">
        <v>539</v>
      </c>
      <c r="T91" s="171">
        <v>45748</v>
      </c>
      <c r="U91" s="171">
        <v>46003</v>
      </c>
      <c r="V91" t="s">
        <v>526</v>
      </c>
    </row>
    <row r="92" spans="1:22" x14ac:dyDescent="0.25">
      <c r="A92" s="31" t="str">
        <f t="shared" si="1"/>
        <v>20.5</v>
      </c>
      <c r="B92" t="s">
        <v>526</v>
      </c>
      <c r="C92">
        <v>0</v>
      </c>
      <c r="D92" t="s">
        <v>478</v>
      </c>
      <c r="E92" t="s">
        <v>543</v>
      </c>
      <c r="F92" t="s">
        <v>497</v>
      </c>
      <c r="G92" t="s">
        <v>1508</v>
      </c>
      <c r="H92" t="s">
        <v>1509</v>
      </c>
      <c r="I92" t="s">
        <v>1510</v>
      </c>
      <c r="J92" t="s">
        <v>1868</v>
      </c>
      <c r="K92" t="s">
        <v>481</v>
      </c>
      <c r="L92" t="s">
        <v>52</v>
      </c>
      <c r="M92" t="s">
        <v>528</v>
      </c>
      <c r="N92" t="s">
        <v>1574</v>
      </c>
      <c r="O92" t="s">
        <v>390</v>
      </c>
      <c r="P92">
        <v>20</v>
      </c>
      <c r="Q92">
        <v>100</v>
      </c>
      <c r="R92" t="s">
        <v>511</v>
      </c>
      <c r="S92" t="s">
        <v>512</v>
      </c>
      <c r="T92" s="171">
        <v>45670</v>
      </c>
      <c r="U92" s="171">
        <v>46003</v>
      </c>
      <c r="V92" t="s">
        <v>526</v>
      </c>
    </row>
    <row r="93" spans="1:22" x14ac:dyDescent="0.25">
      <c r="A93" s="31" t="str">
        <f t="shared" si="1"/>
        <v>20.5.1</v>
      </c>
      <c r="B93" t="s">
        <v>526</v>
      </c>
      <c r="C93">
        <v>0</v>
      </c>
      <c r="D93" t="s">
        <v>485</v>
      </c>
      <c r="E93" t="s">
        <v>545</v>
      </c>
      <c r="F93" t="s">
        <v>19</v>
      </c>
      <c r="G93" t="s">
        <v>19</v>
      </c>
      <c r="H93" t="s">
        <v>19</v>
      </c>
      <c r="I93" t="s">
        <v>19</v>
      </c>
      <c r="J93" t="s">
        <v>19</v>
      </c>
      <c r="K93" t="s">
        <v>19</v>
      </c>
      <c r="L93" t="s">
        <v>19</v>
      </c>
      <c r="M93" t="s">
        <v>19</v>
      </c>
      <c r="N93" t="s">
        <v>19</v>
      </c>
      <c r="O93" t="s">
        <v>391</v>
      </c>
      <c r="P93">
        <v>20</v>
      </c>
      <c r="Q93">
        <v>1</v>
      </c>
      <c r="R93" t="s">
        <v>483</v>
      </c>
      <c r="S93" t="s">
        <v>530</v>
      </c>
      <c r="T93" s="171">
        <v>45670</v>
      </c>
      <c r="U93" s="171">
        <v>45688</v>
      </c>
      <c r="V93" t="s">
        <v>526</v>
      </c>
    </row>
    <row r="94" spans="1:22" x14ac:dyDescent="0.25">
      <c r="A94" s="31" t="str">
        <f t="shared" si="1"/>
        <v>20.5.2</v>
      </c>
      <c r="B94" t="s">
        <v>526</v>
      </c>
      <c r="C94">
        <v>0</v>
      </c>
      <c r="D94" t="s">
        <v>485</v>
      </c>
      <c r="E94" t="s">
        <v>546</v>
      </c>
      <c r="F94" t="s">
        <v>19</v>
      </c>
      <c r="G94" t="s">
        <v>19</v>
      </c>
      <c r="H94" t="s">
        <v>19</v>
      </c>
      <c r="I94" t="s">
        <v>19</v>
      </c>
      <c r="J94" t="s">
        <v>19</v>
      </c>
      <c r="K94" t="s">
        <v>19</v>
      </c>
      <c r="L94" t="s">
        <v>19</v>
      </c>
      <c r="M94" t="s">
        <v>19</v>
      </c>
      <c r="N94" t="s">
        <v>19</v>
      </c>
      <c r="O94" t="s">
        <v>392</v>
      </c>
      <c r="P94">
        <v>80</v>
      </c>
      <c r="Q94">
        <v>100</v>
      </c>
      <c r="R94" t="s">
        <v>511</v>
      </c>
      <c r="S94" t="s">
        <v>512</v>
      </c>
      <c r="T94" s="171">
        <v>45691</v>
      </c>
      <c r="U94" s="171">
        <v>46003</v>
      </c>
      <c r="V94" t="s">
        <v>526</v>
      </c>
    </row>
    <row r="95" spans="1:22" x14ac:dyDescent="0.25">
      <c r="A95" s="31" t="str">
        <f t="shared" si="1"/>
        <v>60.1</v>
      </c>
      <c r="B95" t="s">
        <v>667</v>
      </c>
      <c r="C95">
        <v>0</v>
      </c>
      <c r="D95" t="s">
        <v>478</v>
      </c>
      <c r="E95" t="s">
        <v>668</v>
      </c>
      <c r="F95" t="s">
        <v>480</v>
      </c>
      <c r="G95" t="s">
        <v>1502</v>
      </c>
      <c r="H95" t="s">
        <v>1503</v>
      </c>
      <c r="I95" t="s">
        <v>1504</v>
      </c>
      <c r="J95" t="s">
        <v>1857</v>
      </c>
      <c r="K95" t="s">
        <v>481</v>
      </c>
      <c r="L95" t="s">
        <v>19</v>
      </c>
      <c r="M95" t="s">
        <v>1472</v>
      </c>
      <c r="N95" t="s">
        <v>19</v>
      </c>
      <c r="O95" t="s">
        <v>428</v>
      </c>
      <c r="P95">
        <v>35</v>
      </c>
      <c r="Q95">
        <v>1</v>
      </c>
      <c r="R95" t="s">
        <v>483</v>
      </c>
      <c r="S95" t="s">
        <v>669</v>
      </c>
      <c r="T95" s="171">
        <v>45691</v>
      </c>
      <c r="U95" s="171">
        <v>46010</v>
      </c>
      <c r="V95" t="s">
        <v>667</v>
      </c>
    </row>
    <row r="96" spans="1:22" x14ac:dyDescent="0.25">
      <c r="A96" s="31" t="str">
        <f t="shared" si="1"/>
        <v>60.1.1</v>
      </c>
      <c r="B96" t="s">
        <v>667</v>
      </c>
      <c r="C96">
        <v>0</v>
      </c>
      <c r="D96" t="s">
        <v>485</v>
      </c>
      <c r="E96" t="s">
        <v>670</v>
      </c>
      <c r="F96" t="s">
        <v>19</v>
      </c>
      <c r="G96" t="s">
        <v>19</v>
      </c>
      <c r="H96" t="s">
        <v>19</v>
      </c>
      <c r="I96" t="s">
        <v>19</v>
      </c>
      <c r="J96" t="s">
        <v>19</v>
      </c>
      <c r="K96" t="s">
        <v>19</v>
      </c>
      <c r="L96" t="s">
        <v>19</v>
      </c>
      <c r="M96" t="s">
        <v>19</v>
      </c>
      <c r="N96" t="s">
        <v>19</v>
      </c>
      <c r="O96" t="s">
        <v>429</v>
      </c>
      <c r="P96">
        <v>20</v>
      </c>
      <c r="Q96">
        <v>1</v>
      </c>
      <c r="R96" t="s">
        <v>483</v>
      </c>
      <c r="S96" t="s">
        <v>671</v>
      </c>
      <c r="T96" s="171">
        <v>45691</v>
      </c>
      <c r="U96" s="171">
        <v>45747</v>
      </c>
      <c r="V96" t="s">
        <v>667</v>
      </c>
    </row>
    <row r="97" spans="1:22" x14ac:dyDescent="0.25">
      <c r="A97" s="31" t="str">
        <f t="shared" si="1"/>
        <v>60.1.2</v>
      </c>
      <c r="B97" t="s">
        <v>667</v>
      </c>
      <c r="C97">
        <v>0</v>
      </c>
      <c r="D97" t="s">
        <v>485</v>
      </c>
      <c r="E97" t="s">
        <v>672</v>
      </c>
      <c r="F97" t="s">
        <v>19</v>
      </c>
      <c r="G97" t="s">
        <v>19</v>
      </c>
      <c r="H97" t="s">
        <v>19</v>
      </c>
      <c r="I97" t="s">
        <v>19</v>
      </c>
      <c r="J97" t="s">
        <v>19</v>
      </c>
      <c r="K97" t="s">
        <v>19</v>
      </c>
      <c r="L97" t="s">
        <v>19</v>
      </c>
      <c r="M97" t="s">
        <v>19</v>
      </c>
      <c r="N97" t="s">
        <v>19</v>
      </c>
      <c r="O97" t="s">
        <v>430</v>
      </c>
      <c r="P97">
        <v>20</v>
      </c>
      <c r="Q97">
        <v>1</v>
      </c>
      <c r="R97" t="s">
        <v>483</v>
      </c>
      <c r="S97" t="s">
        <v>673</v>
      </c>
      <c r="T97" s="171">
        <v>45839</v>
      </c>
      <c r="U97" s="171">
        <v>45869</v>
      </c>
      <c r="V97" t="s">
        <v>667</v>
      </c>
    </row>
    <row r="98" spans="1:22" x14ac:dyDescent="0.25">
      <c r="A98" s="31" t="str">
        <f t="shared" si="1"/>
        <v>60.1.3</v>
      </c>
      <c r="B98" t="s">
        <v>667</v>
      </c>
      <c r="C98">
        <v>0</v>
      </c>
      <c r="D98" t="s">
        <v>485</v>
      </c>
      <c r="E98" t="s">
        <v>674</v>
      </c>
      <c r="F98" t="s">
        <v>19</v>
      </c>
      <c r="G98" t="s">
        <v>19</v>
      </c>
      <c r="H98" t="s">
        <v>19</v>
      </c>
      <c r="I98" t="s">
        <v>19</v>
      </c>
      <c r="J98" t="s">
        <v>19</v>
      </c>
      <c r="K98" t="s">
        <v>19</v>
      </c>
      <c r="L98" t="s">
        <v>19</v>
      </c>
      <c r="M98" t="s">
        <v>19</v>
      </c>
      <c r="N98" t="s">
        <v>19</v>
      </c>
      <c r="O98" t="s">
        <v>431</v>
      </c>
      <c r="P98">
        <v>30</v>
      </c>
      <c r="Q98">
        <v>1</v>
      </c>
      <c r="R98" t="s">
        <v>483</v>
      </c>
      <c r="S98" t="s">
        <v>675</v>
      </c>
      <c r="T98" s="171">
        <v>45931</v>
      </c>
      <c r="U98" s="171">
        <v>45989</v>
      </c>
      <c r="V98" t="s">
        <v>667</v>
      </c>
    </row>
    <row r="99" spans="1:22" x14ac:dyDescent="0.25">
      <c r="A99" s="31" t="str">
        <f t="shared" si="1"/>
        <v>60.1.4</v>
      </c>
      <c r="B99" t="s">
        <v>667</v>
      </c>
      <c r="C99">
        <v>0</v>
      </c>
      <c r="D99" t="s">
        <v>485</v>
      </c>
      <c r="E99" t="s">
        <v>676</v>
      </c>
      <c r="F99" t="s">
        <v>19</v>
      </c>
      <c r="G99" t="s">
        <v>19</v>
      </c>
      <c r="H99" t="s">
        <v>19</v>
      </c>
      <c r="I99" t="s">
        <v>19</v>
      </c>
      <c r="J99" t="s">
        <v>19</v>
      </c>
      <c r="K99" t="s">
        <v>19</v>
      </c>
      <c r="L99" t="s">
        <v>19</v>
      </c>
      <c r="M99" t="s">
        <v>19</v>
      </c>
      <c r="N99" t="s">
        <v>19</v>
      </c>
      <c r="O99" t="s">
        <v>432</v>
      </c>
      <c r="P99">
        <v>30</v>
      </c>
      <c r="Q99">
        <v>1</v>
      </c>
      <c r="R99" t="s">
        <v>483</v>
      </c>
      <c r="S99" t="s">
        <v>677</v>
      </c>
      <c r="T99" s="171">
        <v>45992</v>
      </c>
      <c r="U99" s="171">
        <v>46010</v>
      </c>
      <c r="V99" t="s">
        <v>667</v>
      </c>
    </row>
    <row r="100" spans="1:22" x14ac:dyDescent="0.25">
      <c r="A100" s="31" t="str">
        <f t="shared" si="1"/>
        <v>60.2</v>
      </c>
      <c r="B100" t="s">
        <v>667</v>
      </c>
      <c r="C100">
        <v>0</v>
      </c>
      <c r="D100" t="s">
        <v>478</v>
      </c>
      <c r="E100" t="s">
        <v>678</v>
      </c>
      <c r="F100" t="s">
        <v>480</v>
      </c>
      <c r="G100" t="s">
        <v>1502</v>
      </c>
      <c r="H100" t="s">
        <v>1503</v>
      </c>
      <c r="I100" t="s">
        <v>1504</v>
      </c>
      <c r="J100" t="s">
        <v>1857</v>
      </c>
      <c r="K100" t="s">
        <v>481</v>
      </c>
      <c r="L100" t="s">
        <v>19</v>
      </c>
      <c r="M100" t="s">
        <v>1472</v>
      </c>
      <c r="N100" t="s">
        <v>1874</v>
      </c>
      <c r="O100" t="s">
        <v>433</v>
      </c>
      <c r="P100">
        <v>35</v>
      </c>
      <c r="Q100">
        <v>1</v>
      </c>
      <c r="R100" t="s">
        <v>483</v>
      </c>
      <c r="S100" t="s">
        <v>679</v>
      </c>
      <c r="T100" s="171">
        <v>45811</v>
      </c>
      <c r="U100" s="171">
        <v>46022</v>
      </c>
      <c r="V100" t="s">
        <v>667</v>
      </c>
    </row>
    <row r="101" spans="1:22" x14ac:dyDescent="0.25">
      <c r="A101" s="31" t="str">
        <f t="shared" si="1"/>
        <v>60.2.1</v>
      </c>
      <c r="B101" t="s">
        <v>667</v>
      </c>
      <c r="C101">
        <v>0</v>
      </c>
      <c r="D101" t="s">
        <v>485</v>
      </c>
      <c r="E101" t="s">
        <v>680</v>
      </c>
      <c r="F101" t="s">
        <v>19</v>
      </c>
      <c r="G101" t="s">
        <v>19</v>
      </c>
      <c r="H101" t="s">
        <v>19</v>
      </c>
      <c r="I101" t="s">
        <v>19</v>
      </c>
      <c r="J101" t="s">
        <v>19</v>
      </c>
      <c r="K101" t="s">
        <v>19</v>
      </c>
      <c r="L101" t="s">
        <v>19</v>
      </c>
      <c r="M101" t="s">
        <v>19</v>
      </c>
      <c r="N101" t="s">
        <v>19</v>
      </c>
      <c r="O101" t="s">
        <v>434</v>
      </c>
      <c r="P101">
        <v>15</v>
      </c>
      <c r="Q101">
        <v>1</v>
      </c>
      <c r="R101" t="s">
        <v>483</v>
      </c>
      <c r="S101" t="s">
        <v>681</v>
      </c>
      <c r="T101" s="171">
        <v>45811</v>
      </c>
      <c r="U101" s="171">
        <v>45930</v>
      </c>
      <c r="V101" t="s">
        <v>667</v>
      </c>
    </row>
    <row r="102" spans="1:22" x14ac:dyDescent="0.25">
      <c r="A102" s="31" t="str">
        <f t="shared" si="1"/>
        <v>60.2.2</v>
      </c>
      <c r="B102" t="s">
        <v>667</v>
      </c>
      <c r="C102">
        <v>0</v>
      </c>
      <c r="D102" t="s">
        <v>485</v>
      </c>
      <c r="E102" t="s">
        <v>682</v>
      </c>
      <c r="F102" t="s">
        <v>19</v>
      </c>
      <c r="G102" t="s">
        <v>19</v>
      </c>
      <c r="H102" t="s">
        <v>19</v>
      </c>
      <c r="I102" t="s">
        <v>19</v>
      </c>
      <c r="J102" t="s">
        <v>19</v>
      </c>
      <c r="K102" t="s">
        <v>19</v>
      </c>
      <c r="L102" t="s">
        <v>19</v>
      </c>
      <c r="M102" t="s">
        <v>19</v>
      </c>
      <c r="N102" t="s">
        <v>19</v>
      </c>
      <c r="O102" t="s">
        <v>435</v>
      </c>
      <c r="P102">
        <v>20</v>
      </c>
      <c r="Q102">
        <v>1</v>
      </c>
      <c r="R102" t="s">
        <v>483</v>
      </c>
      <c r="S102" t="s">
        <v>683</v>
      </c>
      <c r="T102" s="171">
        <v>45931</v>
      </c>
      <c r="U102" s="171">
        <v>45961</v>
      </c>
      <c r="V102" t="s">
        <v>667</v>
      </c>
    </row>
    <row r="103" spans="1:22" x14ac:dyDescent="0.25">
      <c r="A103" s="31" t="str">
        <f t="shared" si="1"/>
        <v>60.2.3</v>
      </c>
      <c r="B103" t="s">
        <v>667</v>
      </c>
      <c r="C103">
        <v>0</v>
      </c>
      <c r="D103" t="s">
        <v>485</v>
      </c>
      <c r="E103" t="s">
        <v>684</v>
      </c>
      <c r="F103" t="s">
        <v>19</v>
      </c>
      <c r="G103" t="s">
        <v>19</v>
      </c>
      <c r="H103" t="s">
        <v>19</v>
      </c>
      <c r="I103" t="s">
        <v>19</v>
      </c>
      <c r="J103" t="s">
        <v>19</v>
      </c>
      <c r="K103" t="s">
        <v>19</v>
      </c>
      <c r="L103" t="s">
        <v>19</v>
      </c>
      <c r="M103" t="s">
        <v>19</v>
      </c>
      <c r="N103" t="s">
        <v>19</v>
      </c>
      <c r="O103" t="s">
        <v>436</v>
      </c>
      <c r="P103">
        <v>25</v>
      </c>
      <c r="Q103">
        <v>1</v>
      </c>
      <c r="R103" t="s">
        <v>483</v>
      </c>
      <c r="S103" t="s">
        <v>685</v>
      </c>
      <c r="T103" s="171">
        <v>45965</v>
      </c>
      <c r="U103" s="171">
        <v>45989</v>
      </c>
      <c r="V103" t="s">
        <v>667</v>
      </c>
    </row>
    <row r="104" spans="1:22" x14ac:dyDescent="0.25">
      <c r="A104" s="31" t="str">
        <f t="shared" si="1"/>
        <v>60.2.4</v>
      </c>
      <c r="B104" t="s">
        <v>667</v>
      </c>
      <c r="C104">
        <v>0</v>
      </c>
      <c r="D104" t="s">
        <v>485</v>
      </c>
      <c r="E104" t="s">
        <v>686</v>
      </c>
      <c r="F104" t="s">
        <v>19</v>
      </c>
      <c r="G104" t="s">
        <v>19</v>
      </c>
      <c r="H104" t="s">
        <v>19</v>
      </c>
      <c r="I104" t="s">
        <v>19</v>
      </c>
      <c r="J104" t="s">
        <v>19</v>
      </c>
      <c r="K104" t="s">
        <v>19</v>
      </c>
      <c r="L104" t="s">
        <v>19</v>
      </c>
      <c r="M104" t="s">
        <v>19</v>
      </c>
      <c r="N104" t="s">
        <v>19</v>
      </c>
      <c r="O104" t="s">
        <v>437</v>
      </c>
      <c r="P104">
        <v>20</v>
      </c>
      <c r="Q104">
        <v>1</v>
      </c>
      <c r="R104" t="s">
        <v>483</v>
      </c>
      <c r="S104" t="s">
        <v>687</v>
      </c>
      <c r="T104" s="171">
        <v>45992</v>
      </c>
      <c r="U104" s="171">
        <v>46006</v>
      </c>
      <c r="V104" t="s">
        <v>667</v>
      </c>
    </row>
    <row r="105" spans="1:22" x14ac:dyDescent="0.25">
      <c r="A105" s="31" t="str">
        <f t="shared" si="1"/>
        <v>60.2.5</v>
      </c>
      <c r="B105" t="s">
        <v>667</v>
      </c>
      <c r="C105">
        <v>0</v>
      </c>
      <c r="D105" t="s">
        <v>485</v>
      </c>
      <c r="E105" t="s">
        <v>688</v>
      </c>
      <c r="F105" t="s">
        <v>19</v>
      </c>
      <c r="G105" t="s">
        <v>19</v>
      </c>
      <c r="H105" t="s">
        <v>19</v>
      </c>
      <c r="I105" t="s">
        <v>19</v>
      </c>
      <c r="J105" t="s">
        <v>19</v>
      </c>
      <c r="K105" t="s">
        <v>19</v>
      </c>
      <c r="L105" t="s">
        <v>19</v>
      </c>
      <c r="M105" t="s">
        <v>19</v>
      </c>
      <c r="N105" t="s">
        <v>19</v>
      </c>
      <c r="O105" t="s">
        <v>438</v>
      </c>
      <c r="P105">
        <v>20</v>
      </c>
      <c r="Q105">
        <v>1</v>
      </c>
      <c r="R105" t="s">
        <v>483</v>
      </c>
      <c r="S105" t="s">
        <v>689</v>
      </c>
      <c r="T105" s="171">
        <v>46007</v>
      </c>
      <c r="U105" s="171">
        <v>46022</v>
      </c>
      <c r="V105" t="s">
        <v>667</v>
      </c>
    </row>
    <row r="106" spans="1:22" x14ac:dyDescent="0.25">
      <c r="A106" s="31" t="str">
        <f t="shared" si="1"/>
        <v>60.3</v>
      </c>
      <c r="B106" t="s">
        <v>667</v>
      </c>
      <c r="C106">
        <v>0</v>
      </c>
      <c r="D106" t="s">
        <v>478</v>
      </c>
      <c r="E106" t="s">
        <v>690</v>
      </c>
      <c r="F106" t="s">
        <v>480</v>
      </c>
      <c r="G106" t="s">
        <v>1505</v>
      </c>
      <c r="H106" t="s">
        <v>1506</v>
      </c>
      <c r="I106" t="s">
        <v>1507</v>
      </c>
      <c r="J106" t="s">
        <v>1857</v>
      </c>
      <c r="K106" t="s">
        <v>481</v>
      </c>
      <c r="L106" t="s">
        <v>19</v>
      </c>
      <c r="M106" t="s">
        <v>1472</v>
      </c>
      <c r="N106" t="s">
        <v>1875</v>
      </c>
      <c r="O106" t="s">
        <v>439</v>
      </c>
      <c r="P106">
        <v>30</v>
      </c>
      <c r="Q106">
        <v>2</v>
      </c>
      <c r="R106" t="s">
        <v>483</v>
      </c>
      <c r="S106" t="s">
        <v>691</v>
      </c>
      <c r="T106" s="171">
        <v>45684</v>
      </c>
      <c r="U106" s="171">
        <v>45989</v>
      </c>
      <c r="V106" t="s">
        <v>667</v>
      </c>
    </row>
    <row r="107" spans="1:22" x14ac:dyDescent="0.25">
      <c r="A107" s="31" t="str">
        <f t="shared" si="1"/>
        <v>60.3.1</v>
      </c>
      <c r="B107" t="s">
        <v>667</v>
      </c>
      <c r="C107">
        <v>0</v>
      </c>
      <c r="D107" t="s">
        <v>485</v>
      </c>
      <c r="E107" t="s">
        <v>692</v>
      </c>
      <c r="F107" t="s">
        <v>19</v>
      </c>
      <c r="G107" t="s">
        <v>19</v>
      </c>
      <c r="H107" t="s">
        <v>19</v>
      </c>
      <c r="I107" t="s">
        <v>19</v>
      </c>
      <c r="J107" t="s">
        <v>19</v>
      </c>
      <c r="K107" t="s">
        <v>19</v>
      </c>
      <c r="L107" t="s">
        <v>19</v>
      </c>
      <c r="M107" t="s">
        <v>19</v>
      </c>
      <c r="N107" t="s">
        <v>19</v>
      </c>
      <c r="O107" t="s">
        <v>440</v>
      </c>
      <c r="P107">
        <v>30</v>
      </c>
      <c r="Q107">
        <v>1</v>
      </c>
      <c r="R107" t="s">
        <v>483</v>
      </c>
      <c r="S107" t="s">
        <v>693</v>
      </c>
      <c r="T107" s="171">
        <v>45684</v>
      </c>
      <c r="U107" s="171">
        <v>45716</v>
      </c>
      <c r="V107" t="s">
        <v>667</v>
      </c>
    </row>
    <row r="108" spans="1:22" x14ac:dyDescent="0.25">
      <c r="A108" s="31" t="str">
        <f t="shared" si="1"/>
        <v>60.3.2</v>
      </c>
      <c r="B108" t="s">
        <v>667</v>
      </c>
      <c r="C108">
        <v>0</v>
      </c>
      <c r="D108" t="s">
        <v>485</v>
      </c>
      <c r="E108" t="s">
        <v>694</v>
      </c>
      <c r="F108" t="s">
        <v>19</v>
      </c>
      <c r="G108" t="s">
        <v>19</v>
      </c>
      <c r="H108" t="s">
        <v>19</v>
      </c>
      <c r="I108" t="s">
        <v>19</v>
      </c>
      <c r="J108" t="s">
        <v>19</v>
      </c>
      <c r="K108" t="s">
        <v>19</v>
      </c>
      <c r="L108" t="s">
        <v>19</v>
      </c>
      <c r="M108" t="s">
        <v>19</v>
      </c>
      <c r="N108" t="s">
        <v>19</v>
      </c>
      <c r="O108" t="s">
        <v>441</v>
      </c>
      <c r="P108">
        <v>40</v>
      </c>
      <c r="Q108">
        <v>2</v>
      </c>
      <c r="R108" t="s">
        <v>483</v>
      </c>
      <c r="S108" t="s">
        <v>691</v>
      </c>
      <c r="T108" s="171">
        <v>45719</v>
      </c>
      <c r="U108" s="171">
        <v>45930</v>
      </c>
      <c r="V108" t="s">
        <v>667</v>
      </c>
    </row>
    <row r="109" spans="1:22" x14ac:dyDescent="0.25">
      <c r="A109" s="31" t="str">
        <f t="shared" si="1"/>
        <v>60.3.3</v>
      </c>
      <c r="B109" t="s">
        <v>667</v>
      </c>
      <c r="C109">
        <v>0</v>
      </c>
      <c r="D109" t="s">
        <v>485</v>
      </c>
      <c r="E109" t="s">
        <v>695</v>
      </c>
      <c r="F109" t="s">
        <v>19</v>
      </c>
      <c r="G109" t="s">
        <v>19</v>
      </c>
      <c r="H109" t="s">
        <v>19</v>
      </c>
      <c r="I109" t="s">
        <v>19</v>
      </c>
      <c r="J109" t="s">
        <v>19</v>
      </c>
      <c r="K109" t="s">
        <v>19</v>
      </c>
      <c r="L109" t="s">
        <v>19</v>
      </c>
      <c r="M109" t="s">
        <v>19</v>
      </c>
      <c r="N109" t="s">
        <v>19</v>
      </c>
      <c r="O109" t="s">
        <v>442</v>
      </c>
      <c r="P109">
        <v>30</v>
      </c>
      <c r="Q109">
        <v>2</v>
      </c>
      <c r="R109" t="s">
        <v>483</v>
      </c>
      <c r="S109" t="s">
        <v>696</v>
      </c>
      <c r="T109" s="171">
        <v>45748</v>
      </c>
      <c r="U109" s="171">
        <v>45989</v>
      </c>
      <c r="V109" t="s">
        <v>667</v>
      </c>
    </row>
    <row r="110" spans="1:22" x14ac:dyDescent="0.25">
      <c r="A110" s="31" t="str">
        <f t="shared" si="1"/>
        <v>3200.1</v>
      </c>
      <c r="B110" t="s">
        <v>976</v>
      </c>
      <c r="C110">
        <v>0</v>
      </c>
      <c r="D110" t="s">
        <v>478</v>
      </c>
      <c r="E110" t="s">
        <v>977</v>
      </c>
      <c r="F110" t="s">
        <v>497</v>
      </c>
      <c r="G110" t="s">
        <v>1505</v>
      </c>
      <c r="H110" t="s">
        <v>1506</v>
      </c>
      <c r="I110" t="s">
        <v>1507</v>
      </c>
      <c r="J110" t="s">
        <v>1857</v>
      </c>
      <c r="K110" t="s">
        <v>481</v>
      </c>
      <c r="L110" t="s">
        <v>20</v>
      </c>
      <c r="M110" t="s">
        <v>632</v>
      </c>
      <c r="N110" t="s">
        <v>1873</v>
      </c>
      <c r="O110" t="s">
        <v>143</v>
      </c>
      <c r="P110">
        <v>50</v>
      </c>
      <c r="Q110">
        <v>10</v>
      </c>
      <c r="R110" t="s">
        <v>483</v>
      </c>
      <c r="S110" t="s">
        <v>979</v>
      </c>
      <c r="T110" s="171">
        <v>45672</v>
      </c>
      <c r="U110" s="171">
        <v>46006</v>
      </c>
      <c r="V110" t="s">
        <v>976</v>
      </c>
    </row>
    <row r="111" spans="1:22" x14ac:dyDescent="0.25">
      <c r="A111" s="31" t="str">
        <f t="shared" si="1"/>
        <v>3200.1.1</v>
      </c>
      <c r="B111" t="s">
        <v>976</v>
      </c>
      <c r="C111">
        <v>0</v>
      </c>
      <c r="D111" t="s">
        <v>485</v>
      </c>
      <c r="E111" t="s">
        <v>980</v>
      </c>
      <c r="F111" t="s">
        <v>19</v>
      </c>
      <c r="G111" t="s">
        <v>19</v>
      </c>
      <c r="H111" t="s">
        <v>19</v>
      </c>
      <c r="I111" t="s">
        <v>19</v>
      </c>
      <c r="J111" t="s">
        <v>19</v>
      </c>
      <c r="K111" t="s">
        <v>19</v>
      </c>
      <c r="L111" t="s">
        <v>19</v>
      </c>
      <c r="M111" t="s">
        <v>19</v>
      </c>
      <c r="N111" t="s">
        <v>19</v>
      </c>
      <c r="O111" t="s">
        <v>144</v>
      </c>
      <c r="P111">
        <v>50</v>
      </c>
      <c r="Q111">
        <v>1</v>
      </c>
      <c r="R111" t="s">
        <v>483</v>
      </c>
      <c r="S111" t="s">
        <v>981</v>
      </c>
      <c r="T111" s="171">
        <v>45672</v>
      </c>
      <c r="U111" s="171">
        <v>45702</v>
      </c>
      <c r="V111" t="s">
        <v>976</v>
      </c>
    </row>
    <row r="112" spans="1:22" x14ac:dyDescent="0.25">
      <c r="A112" s="31" t="str">
        <f t="shared" si="1"/>
        <v>3200.1.2</v>
      </c>
      <c r="B112" t="s">
        <v>976</v>
      </c>
      <c r="C112">
        <v>0</v>
      </c>
      <c r="D112" t="s">
        <v>485</v>
      </c>
      <c r="E112" t="s">
        <v>982</v>
      </c>
      <c r="F112" t="s">
        <v>19</v>
      </c>
      <c r="G112" t="s">
        <v>19</v>
      </c>
      <c r="H112" t="s">
        <v>19</v>
      </c>
      <c r="I112" t="s">
        <v>19</v>
      </c>
      <c r="J112" t="s">
        <v>19</v>
      </c>
      <c r="K112" t="s">
        <v>19</v>
      </c>
      <c r="L112" t="s">
        <v>19</v>
      </c>
      <c r="M112" t="s">
        <v>19</v>
      </c>
      <c r="N112" t="s">
        <v>19</v>
      </c>
      <c r="O112" t="s">
        <v>145</v>
      </c>
      <c r="P112">
        <v>50</v>
      </c>
      <c r="Q112">
        <v>10</v>
      </c>
      <c r="R112" t="s">
        <v>483</v>
      </c>
      <c r="S112" t="s">
        <v>979</v>
      </c>
      <c r="T112" s="171">
        <v>45705</v>
      </c>
      <c r="U112" s="171">
        <v>46006</v>
      </c>
      <c r="V112" t="s">
        <v>976</v>
      </c>
    </row>
    <row r="113" spans="1:22" x14ac:dyDescent="0.25">
      <c r="A113" s="31" t="str">
        <f t="shared" si="1"/>
        <v>3200.2</v>
      </c>
      <c r="B113" t="s">
        <v>976</v>
      </c>
      <c r="C113">
        <v>0</v>
      </c>
      <c r="D113" t="s">
        <v>478</v>
      </c>
      <c r="E113" t="s">
        <v>983</v>
      </c>
      <c r="F113" t="s">
        <v>480</v>
      </c>
      <c r="G113" t="s">
        <v>1511</v>
      </c>
      <c r="H113" t="s">
        <v>1512</v>
      </c>
      <c r="I113" t="s">
        <v>1513</v>
      </c>
      <c r="J113" t="s">
        <v>1857</v>
      </c>
      <c r="K113" t="s">
        <v>481</v>
      </c>
      <c r="L113" t="s">
        <v>20</v>
      </c>
      <c r="M113" t="s">
        <v>632</v>
      </c>
      <c r="N113" t="s">
        <v>19</v>
      </c>
      <c r="O113" t="s">
        <v>248</v>
      </c>
      <c r="P113">
        <v>50</v>
      </c>
      <c r="Q113">
        <v>80</v>
      </c>
      <c r="R113" t="s">
        <v>511</v>
      </c>
      <c r="S113" t="s">
        <v>984</v>
      </c>
      <c r="T113" s="171">
        <v>45659</v>
      </c>
      <c r="U113" s="171">
        <v>46021</v>
      </c>
      <c r="V113" t="s">
        <v>976</v>
      </c>
    </row>
    <row r="114" spans="1:22" x14ac:dyDescent="0.25">
      <c r="A114" s="31" t="str">
        <f t="shared" si="1"/>
        <v>3200.2.1</v>
      </c>
      <c r="B114" t="s">
        <v>976</v>
      </c>
      <c r="C114">
        <v>0</v>
      </c>
      <c r="D114" t="s">
        <v>485</v>
      </c>
      <c r="E114" t="s">
        <v>985</v>
      </c>
      <c r="F114" t="s">
        <v>19</v>
      </c>
      <c r="G114" t="s">
        <v>19</v>
      </c>
      <c r="H114" t="s">
        <v>19</v>
      </c>
      <c r="I114" t="s">
        <v>19</v>
      </c>
      <c r="J114" t="s">
        <v>19</v>
      </c>
      <c r="K114" t="s">
        <v>19</v>
      </c>
      <c r="L114" t="s">
        <v>19</v>
      </c>
      <c r="M114" t="s">
        <v>19</v>
      </c>
      <c r="N114" t="s">
        <v>19</v>
      </c>
      <c r="O114" t="s">
        <v>249</v>
      </c>
      <c r="P114">
        <v>25</v>
      </c>
      <c r="Q114">
        <v>1</v>
      </c>
      <c r="R114" t="s">
        <v>483</v>
      </c>
      <c r="S114" t="s">
        <v>986</v>
      </c>
      <c r="T114" s="171">
        <v>45659</v>
      </c>
      <c r="U114" s="171">
        <v>45730</v>
      </c>
      <c r="V114" t="s">
        <v>976</v>
      </c>
    </row>
    <row r="115" spans="1:22" x14ac:dyDescent="0.25">
      <c r="A115" s="31" t="str">
        <f t="shared" si="1"/>
        <v>3200.2.2</v>
      </c>
      <c r="B115" t="s">
        <v>976</v>
      </c>
      <c r="C115">
        <v>0</v>
      </c>
      <c r="D115" t="s">
        <v>485</v>
      </c>
      <c r="E115" t="s">
        <v>987</v>
      </c>
      <c r="F115" t="s">
        <v>19</v>
      </c>
      <c r="G115" t="s">
        <v>19</v>
      </c>
      <c r="H115" t="s">
        <v>19</v>
      </c>
      <c r="I115" t="s">
        <v>19</v>
      </c>
      <c r="J115" t="s">
        <v>19</v>
      </c>
      <c r="K115" t="s">
        <v>19</v>
      </c>
      <c r="L115" t="s">
        <v>19</v>
      </c>
      <c r="M115" t="s">
        <v>19</v>
      </c>
      <c r="N115" t="s">
        <v>19</v>
      </c>
      <c r="O115" t="s">
        <v>250</v>
      </c>
      <c r="P115">
        <v>25</v>
      </c>
      <c r="Q115">
        <v>1</v>
      </c>
      <c r="R115" t="s">
        <v>483</v>
      </c>
      <c r="S115" t="s">
        <v>986</v>
      </c>
      <c r="T115" s="171">
        <v>45659</v>
      </c>
      <c r="U115" s="171">
        <v>45853</v>
      </c>
      <c r="V115" t="s">
        <v>976</v>
      </c>
    </row>
    <row r="116" spans="1:22" x14ac:dyDescent="0.25">
      <c r="A116" s="31" t="str">
        <f t="shared" si="1"/>
        <v>3200.2.3</v>
      </c>
      <c r="B116" t="s">
        <v>976</v>
      </c>
      <c r="C116">
        <v>0</v>
      </c>
      <c r="D116" t="s">
        <v>485</v>
      </c>
      <c r="E116" t="s">
        <v>988</v>
      </c>
      <c r="F116" t="s">
        <v>19</v>
      </c>
      <c r="G116" t="s">
        <v>19</v>
      </c>
      <c r="H116" t="s">
        <v>19</v>
      </c>
      <c r="I116" t="s">
        <v>19</v>
      </c>
      <c r="J116" t="s">
        <v>19</v>
      </c>
      <c r="K116" t="s">
        <v>19</v>
      </c>
      <c r="L116" t="s">
        <v>19</v>
      </c>
      <c r="M116" t="s">
        <v>19</v>
      </c>
      <c r="N116" t="s">
        <v>19</v>
      </c>
      <c r="O116" t="s">
        <v>251</v>
      </c>
      <c r="P116">
        <v>50</v>
      </c>
      <c r="Q116">
        <v>80</v>
      </c>
      <c r="R116" t="s">
        <v>511</v>
      </c>
      <c r="S116" t="s">
        <v>989</v>
      </c>
      <c r="T116" s="171">
        <v>45659</v>
      </c>
      <c r="U116" s="171">
        <v>46021</v>
      </c>
      <c r="V116" t="s">
        <v>976</v>
      </c>
    </row>
    <row r="117" spans="1:22" x14ac:dyDescent="0.25">
      <c r="A117" s="31" t="str">
        <f t="shared" si="1"/>
        <v>12.1</v>
      </c>
      <c r="B117" t="s">
        <v>792</v>
      </c>
      <c r="C117">
        <v>0</v>
      </c>
      <c r="D117" t="s">
        <v>478</v>
      </c>
      <c r="E117" t="s">
        <v>793</v>
      </c>
      <c r="F117" t="s">
        <v>480</v>
      </c>
      <c r="G117" t="s">
        <v>1502</v>
      </c>
      <c r="H117" t="s">
        <v>1503</v>
      </c>
      <c r="I117" t="s">
        <v>1504</v>
      </c>
      <c r="J117" t="s">
        <v>19</v>
      </c>
      <c r="K117" t="s">
        <v>481</v>
      </c>
      <c r="L117" t="s">
        <v>19</v>
      </c>
      <c r="M117" t="s">
        <v>1474</v>
      </c>
      <c r="N117" t="s">
        <v>19</v>
      </c>
      <c r="O117" t="s">
        <v>443</v>
      </c>
      <c r="P117">
        <v>100</v>
      </c>
      <c r="Q117">
        <v>100</v>
      </c>
      <c r="R117" t="s">
        <v>511</v>
      </c>
      <c r="S117" t="s">
        <v>794</v>
      </c>
      <c r="T117" s="171">
        <v>45687</v>
      </c>
      <c r="U117" s="171">
        <v>45849</v>
      </c>
      <c r="V117" t="s">
        <v>792</v>
      </c>
    </row>
    <row r="118" spans="1:22" x14ac:dyDescent="0.25">
      <c r="A118" s="31" t="str">
        <f t="shared" si="1"/>
        <v>12.1.1</v>
      </c>
      <c r="B118" t="s">
        <v>792</v>
      </c>
      <c r="C118">
        <v>0</v>
      </c>
      <c r="D118" t="s">
        <v>485</v>
      </c>
      <c r="E118" t="s">
        <v>795</v>
      </c>
      <c r="F118" t="s">
        <v>19</v>
      </c>
      <c r="G118" t="s">
        <v>19</v>
      </c>
      <c r="H118" t="s">
        <v>19</v>
      </c>
      <c r="I118" t="s">
        <v>19</v>
      </c>
      <c r="J118" t="s">
        <v>19</v>
      </c>
      <c r="K118" t="s">
        <v>19</v>
      </c>
      <c r="L118" t="s">
        <v>19</v>
      </c>
      <c r="M118" t="s">
        <v>19</v>
      </c>
      <c r="N118" t="s">
        <v>19</v>
      </c>
      <c r="O118" t="s">
        <v>444</v>
      </c>
      <c r="P118">
        <v>15</v>
      </c>
      <c r="Q118">
        <v>1</v>
      </c>
      <c r="R118" t="s">
        <v>483</v>
      </c>
      <c r="S118" t="s">
        <v>796</v>
      </c>
      <c r="T118" s="171">
        <v>45687</v>
      </c>
      <c r="U118" s="171">
        <v>45716</v>
      </c>
      <c r="V118" t="s">
        <v>792</v>
      </c>
    </row>
    <row r="119" spans="1:22" x14ac:dyDescent="0.25">
      <c r="A119" s="31" t="str">
        <f t="shared" si="1"/>
        <v>12.1.2</v>
      </c>
      <c r="B119" t="s">
        <v>792</v>
      </c>
      <c r="C119">
        <v>0</v>
      </c>
      <c r="D119" t="s">
        <v>485</v>
      </c>
      <c r="E119" t="s">
        <v>797</v>
      </c>
      <c r="F119" t="s">
        <v>19</v>
      </c>
      <c r="G119" t="s">
        <v>19</v>
      </c>
      <c r="H119" t="s">
        <v>19</v>
      </c>
      <c r="I119" t="s">
        <v>19</v>
      </c>
      <c r="J119" t="s">
        <v>19</v>
      </c>
      <c r="K119" t="s">
        <v>19</v>
      </c>
      <c r="L119" t="s">
        <v>19</v>
      </c>
      <c r="M119" t="s">
        <v>19</v>
      </c>
      <c r="N119" t="s">
        <v>19</v>
      </c>
      <c r="O119" t="s">
        <v>445</v>
      </c>
      <c r="P119">
        <v>10</v>
      </c>
      <c r="Q119">
        <v>1</v>
      </c>
      <c r="R119" t="s">
        <v>483</v>
      </c>
      <c r="S119" t="s">
        <v>798</v>
      </c>
      <c r="T119" s="171">
        <v>45713</v>
      </c>
      <c r="U119" s="171">
        <v>45741</v>
      </c>
      <c r="V119" t="s">
        <v>792</v>
      </c>
    </row>
    <row r="120" spans="1:22" x14ac:dyDescent="0.25">
      <c r="A120" s="31" t="str">
        <f t="shared" si="1"/>
        <v>12.1.3</v>
      </c>
      <c r="B120" t="s">
        <v>792</v>
      </c>
      <c r="C120">
        <v>0</v>
      </c>
      <c r="D120" t="s">
        <v>485</v>
      </c>
      <c r="E120" t="s">
        <v>799</v>
      </c>
      <c r="F120" t="s">
        <v>19</v>
      </c>
      <c r="G120" t="s">
        <v>19</v>
      </c>
      <c r="H120" t="s">
        <v>19</v>
      </c>
      <c r="I120" t="s">
        <v>19</v>
      </c>
      <c r="J120" t="s">
        <v>19</v>
      </c>
      <c r="K120" t="s">
        <v>19</v>
      </c>
      <c r="L120" t="s">
        <v>19</v>
      </c>
      <c r="M120" t="s">
        <v>19</v>
      </c>
      <c r="N120" t="s">
        <v>19</v>
      </c>
      <c r="O120" t="s">
        <v>446</v>
      </c>
      <c r="P120">
        <v>10</v>
      </c>
      <c r="Q120">
        <v>1</v>
      </c>
      <c r="R120" t="s">
        <v>483</v>
      </c>
      <c r="S120" t="s">
        <v>800</v>
      </c>
      <c r="T120" s="171">
        <v>45713</v>
      </c>
      <c r="U120" s="171">
        <v>45741</v>
      </c>
      <c r="V120" t="s">
        <v>792</v>
      </c>
    </row>
    <row r="121" spans="1:22" x14ac:dyDescent="0.25">
      <c r="A121" s="31" t="str">
        <f t="shared" si="1"/>
        <v>12.1.4</v>
      </c>
      <c r="B121" t="s">
        <v>792</v>
      </c>
      <c r="C121">
        <v>0</v>
      </c>
      <c r="D121" t="s">
        <v>485</v>
      </c>
      <c r="E121" t="s">
        <v>801</v>
      </c>
      <c r="F121" t="s">
        <v>19</v>
      </c>
      <c r="G121" t="s">
        <v>19</v>
      </c>
      <c r="H121" t="s">
        <v>19</v>
      </c>
      <c r="I121" t="s">
        <v>19</v>
      </c>
      <c r="J121" t="s">
        <v>19</v>
      </c>
      <c r="K121" t="s">
        <v>19</v>
      </c>
      <c r="L121" t="s">
        <v>19</v>
      </c>
      <c r="M121" t="s">
        <v>19</v>
      </c>
      <c r="N121" t="s">
        <v>19</v>
      </c>
      <c r="O121" t="s">
        <v>447</v>
      </c>
      <c r="P121">
        <v>20</v>
      </c>
      <c r="Q121">
        <v>1</v>
      </c>
      <c r="R121" t="s">
        <v>483</v>
      </c>
      <c r="S121" t="s">
        <v>802</v>
      </c>
      <c r="T121" s="171">
        <v>45742</v>
      </c>
      <c r="U121" s="171">
        <v>45772</v>
      </c>
      <c r="V121" t="s">
        <v>792</v>
      </c>
    </row>
    <row r="122" spans="1:22" x14ac:dyDescent="0.25">
      <c r="A122" s="31" t="str">
        <f t="shared" si="1"/>
        <v>12.1.5</v>
      </c>
      <c r="B122" t="s">
        <v>792</v>
      </c>
      <c r="C122">
        <v>0</v>
      </c>
      <c r="D122" t="s">
        <v>485</v>
      </c>
      <c r="E122" t="s">
        <v>803</v>
      </c>
      <c r="F122" t="s">
        <v>19</v>
      </c>
      <c r="G122" t="s">
        <v>19</v>
      </c>
      <c r="H122" t="s">
        <v>19</v>
      </c>
      <c r="I122" t="s">
        <v>19</v>
      </c>
      <c r="J122" t="s">
        <v>19</v>
      </c>
      <c r="K122" t="s">
        <v>19</v>
      </c>
      <c r="L122" t="s">
        <v>19</v>
      </c>
      <c r="M122" t="s">
        <v>19</v>
      </c>
      <c r="N122" t="s">
        <v>19</v>
      </c>
      <c r="O122" t="s">
        <v>448</v>
      </c>
      <c r="P122">
        <v>15</v>
      </c>
      <c r="Q122">
        <v>1</v>
      </c>
      <c r="R122" t="s">
        <v>483</v>
      </c>
      <c r="S122" t="s">
        <v>804</v>
      </c>
      <c r="T122" s="171">
        <v>45775</v>
      </c>
      <c r="U122" s="171">
        <v>45807</v>
      </c>
      <c r="V122" t="s">
        <v>792</v>
      </c>
    </row>
    <row r="123" spans="1:22" x14ac:dyDescent="0.25">
      <c r="A123" s="31" t="str">
        <f t="shared" si="1"/>
        <v>12.1.6</v>
      </c>
      <c r="B123" t="s">
        <v>792</v>
      </c>
      <c r="C123">
        <v>0</v>
      </c>
      <c r="D123" t="s">
        <v>485</v>
      </c>
      <c r="E123" t="s">
        <v>805</v>
      </c>
      <c r="F123" t="s">
        <v>19</v>
      </c>
      <c r="G123" t="s">
        <v>19</v>
      </c>
      <c r="H123" t="s">
        <v>19</v>
      </c>
      <c r="I123" t="s">
        <v>19</v>
      </c>
      <c r="J123" t="s">
        <v>19</v>
      </c>
      <c r="K123" t="s">
        <v>19</v>
      </c>
      <c r="L123" t="s">
        <v>19</v>
      </c>
      <c r="M123" t="s">
        <v>19</v>
      </c>
      <c r="N123" t="s">
        <v>19</v>
      </c>
      <c r="O123" t="s">
        <v>449</v>
      </c>
      <c r="P123">
        <v>10</v>
      </c>
      <c r="Q123">
        <v>1</v>
      </c>
      <c r="R123" t="s">
        <v>483</v>
      </c>
      <c r="S123" t="s">
        <v>798</v>
      </c>
      <c r="T123" s="171">
        <v>45811</v>
      </c>
      <c r="U123" s="171">
        <v>45828</v>
      </c>
      <c r="V123" t="s">
        <v>792</v>
      </c>
    </row>
    <row r="124" spans="1:22" x14ac:dyDescent="0.25">
      <c r="A124" s="31" t="str">
        <f t="shared" si="1"/>
        <v>12.1.7</v>
      </c>
      <c r="B124" t="s">
        <v>792</v>
      </c>
      <c r="C124">
        <v>0</v>
      </c>
      <c r="D124" t="s">
        <v>485</v>
      </c>
      <c r="E124" t="s">
        <v>806</v>
      </c>
      <c r="F124" t="s">
        <v>19</v>
      </c>
      <c r="G124" t="s">
        <v>19</v>
      </c>
      <c r="H124" t="s">
        <v>19</v>
      </c>
      <c r="I124" t="s">
        <v>19</v>
      </c>
      <c r="J124" t="s">
        <v>19</v>
      </c>
      <c r="K124" t="s">
        <v>19</v>
      </c>
      <c r="L124" t="s">
        <v>19</v>
      </c>
      <c r="M124" t="s">
        <v>19</v>
      </c>
      <c r="N124" t="s">
        <v>19</v>
      </c>
      <c r="O124" t="s">
        <v>450</v>
      </c>
      <c r="P124">
        <v>20</v>
      </c>
      <c r="Q124">
        <v>1</v>
      </c>
      <c r="R124" t="s">
        <v>483</v>
      </c>
      <c r="S124" t="s">
        <v>807</v>
      </c>
      <c r="T124" s="171">
        <v>45832</v>
      </c>
      <c r="U124" s="171">
        <v>45849</v>
      </c>
      <c r="V124" t="s">
        <v>792</v>
      </c>
    </row>
    <row r="125" spans="1:22" x14ac:dyDescent="0.25">
      <c r="A125" s="31" t="str">
        <f t="shared" si="1"/>
        <v>37.1</v>
      </c>
      <c r="B125" t="s">
        <v>808</v>
      </c>
      <c r="C125">
        <v>0</v>
      </c>
      <c r="D125" t="s">
        <v>478</v>
      </c>
      <c r="E125" t="s">
        <v>809</v>
      </c>
      <c r="F125" t="s">
        <v>480</v>
      </c>
      <c r="G125" t="s">
        <v>1505</v>
      </c>
      <c r="H125" t="s">
        <v>1503</v>
      </c>
      <c r="I125" t="s">
        <v>1507</v>
      </c>
      <c r="J125" t="s">
        <v>19</v>
      </c>
      <c r="K125" t="s">
        <v>481</v>
      </c>
      <c r="L125" t="s">
        <v>298</v>
      </c>
      <c r="M125" t="s">
        <v>767</v>
      </c>
      <c r="N125" t="s">
        <v>19</v>
      </c>
      <c r="O125" t="s">
        <v>299</v>
      </c>
      <c r="P125">
        <v>50</v>
      </c>
      <c r="Q125">
        <v>2</v>
      </c>
      <c r="R125" t="s">
        <v>483</v>
      </c>
      <c r="S125" t="s">
        <v>810</v>
      </c>
      <c r="T125" s="171">
        <v>45672</v>
      </c>
      <c r="U125" s="171">
        <v>46006</v>
      </c>
      <c r="V125" t="s">
        <v>808</v>
      </c>
    </row>
    <row r="126" spans="1:22" x14ac:dyDescent="0.25">
      <c r="A126" s="31" t="str">
        <f t="shared" si="1"/>
        <v>37.1.1</v>
      </c>
      <c r="B126" t="s">
        <v>808</v>
      </c>
      <c r="C126">
        <v>0</v>
      </c>
      <c r="D126" t="s">
        <v>485</v>
      </c>
      <c r="E126" t="s">
        <v>811</v>
      </c>
      <c r="F126" t="s">
        <v>19</v>
      </c>
      <c r="G126" t="s">
        <v>19</v>
      </c>
      <c r="H126" t="s">
        <v>19</v>
      </c>
      <c r="I126" t="s">
        <v>19</v>
      </c>
      <c r="J126" t="s">
        <v>19</v>
      </c>
      <c r="K126" t="s">
        <v>19</v>
      </c>
      <c r="L126" t="s">
        <v>19</v>
      </c>
      <c r="M126" t="s">
        <v>19</v>
      </c>
      <c r="N126" t="s">
        <v>19</v>
      </c>
      <c r="O126" t="s">
        <v>300</v>
      </c>
      <c r="P126">
        <v>10</v>
      </c>
      <c r="Q126">
        <v>1</v>
      </c>
      <c r="R126" t="s">
        <v>483</v>
      </c>
      <c r="S126" t="s">
        <v>812</v>
      </c>
      <c r="T126" s="171">
        <v>45672</v>
      </c>
      <c r="U126" s="171">
        <v>45762</v>
      </c>
      <c r="V126" t="s">
        <v>808</v>
      </c>
    </row>
    <row r="127" spans="1:22" x14ac:dyDescent="0.25">
      <c r="A127" s="31" t="str">
        <f t="shared" si="1"/>
        <v>37.1.2</v>
      </c>
      <c r="B127" t="s">
        <v>808</v>
      </c>
      <c r="C127">
        <v>0</v>
      </c>
      <c r="D127" t="s">
        <v>485</v>
      </c>
      <c r="E127" t="s">
        <v>813</v>
      </c>
      <c r="F127" t="s">
        <v>19</v>
      </c>
      <c r="G127" t="s">
        <v>19</v>
      </c>
      <c r="H127" t="s">
        <v>19</v>
      </c>
      <c r="I127" t="s">
        <v>19</v>
      </c>
      <c r="J127" t="s">
        <v>19</v>
      </c>
      <c r="K127" t="s">
        <v>19</v>
      </c>
      <c r="L127" t="s">
        <v>19</v>
      </c>
      <c r="M127" t="s">
        <v>19</v>
      </c>
      <c r="N127" t="s">
        <v>19</v>
      </c>
      <c r="O127" t="s">
        <v>301</v>
      </c>
      <c r="P127">
        <v>30</v>
      </c>
      <c r="Q127">
        <v>1</v>
      </c>
      <c r="R127" t="s">
        <v>483</v>
      </c>
      <c r="S127" t="s">
        <v>814</v>
      </c>
      <c r="T127" s="171">
        <v>45689</v>
      </c>
      <c r="U127" s="171">
        <v>45915</v>
      </c>
      <c r="V127" t="s">
        <v>808</v>
      </c>
    </row>
    <row r="128" spans="1:22" x14ac:dyDescent="0.25">
      <c r="A128" s="31" t="str">
        <f t="shared" si="1"/>
        <v>37.1.3</v>
      </c>
      <c r="B128" t="s">
        <v>808</v>
      </c>
      <c r="C128">
        <v>0</v>
      </c>
      <c r="D128" t="s">
        <v>485</v>
      </c>
      <c r="E128" t="s">
        <v>815</v>
      </c>
      <c r="F128" t="s">
        <v>19</v>
      </c>
      <c r="G128" t="s">
        <v>19</v>
      </c>
      <c r="H128" t="s">
        <v>19</v>
      </c>
      <c r="I128" t="s">
        <v>19</v>
      </c>
      <c r="J128" t="s">
        <v>19</v>
      </c>
      <c r="K128" t="s">
        <v>19</v>
      </c>
      <c r="L128" t="s">
        <v>19</v>
      </c>
      <c r="M128" t="s">
        <v>19</v>
      </c>
      <c r="N128" t="s">
        <v>19</v>
      </c>
      <c r="O128" t="s">
        <v>302</v>
      </c>
      <c r="P128">
        <v>20</v>
      </c>
      <c r="Q128">
        <v>1</v>
      </c>
      <c r="R128" t="s">
        <v>483</v>
      </c>
      <c r="S128" t="s">
        <v>816</v>
      </c>
      <c r="T128" s="171">
        <v>45689</v>
      </c>
      <c r="U128" s="171">
        <v>45915</v>
      </c>
      <c r="V128" t="s">
        <v>808</v>
      </c>
    </row>
    <row r="129" spans="1:22" x14ac:dyDescent="0.25">
      <c r="A129" s="31" t="str">
        <f t="shared" si="1"/>
        <v>37.1.4</v>
      </c>
      <c r="B129" t="s">
        <v>808</v>
      </c>
      <c r="C129">
        <v>0</v>
      </c>
      <c r="D129" t="s">
        <v>485</v>
      </c>
      <c r="E129" t="s">
        <v>817</v>
      </c>
      <c r="F129" t="s">
        <v>19</v>
      </c>
      <c r="G129" t="s">
        <v>19</v>
      </c>
      <c r="H129" t="s">
        <v>19</v>
      </c>
      <c r="I129" t="s">
        <v>19</v>
      </c>
      <c r="J129" t="s">
        <v>19</v>
      </c>
      <c r="K129" t="s">
        <v>19</v>
      </c>
      <c r="L129" t="s">
        <v>19</v>
      </c>
      <c r="M129" t="s">
        <v>19</v>
      </c>
      <c r="N129" t="s">
        <v>19</v>
      </c>
      <c r="O129" t="s">
        <v>303</v>
      </c>
      <c r="P129">
        <v>20</v>
      </c>
      <c r="Q129">
        <v>1</v>
      </c>
      <c r="R129" t="s">
        <v>483</v>
      </c>
      <c r="S129" t="s">
        <v>818</v>
      </c>
      <c r="T129" s="171">
        <v>45717</v>
      </c>
      <c r="U129" s="171">
        <v>45976</v>
      </c>
      <c r="V129" t="s">
        <v>808</v>
      </c>
    </row>
    <row r="130" spans="1:22" x14ac:dyDescent="0.25">
      <c r="A130" s="31" t="str">
        <f t="shared" si="1"/>
        <v>37.1.5</v>
      </c>
      <c r="B130" t="s">
        <v>808</v>
      </c>
      <c r="C130">
        <v>0</v>
      </c>
      <c r="D130" t="s">
        <v>485</v>
      </c>
      <c r="E130" t="s">
        <v>819</v>
      </c>
      <c r="F130" t="s">
        <v>19</v>
      </c>
      <c r="G130" t="s">
        <v>19</v>
      </c>
      <c r="H130" t="s">
        <v>19</v>
      </c>
      <c r="I130" t="s">
        <v>19</v>
      </c>
      <c r="J130" t="s">
        <v>19</v>
      </c>
      <c r="K130" t="s">
        <v>19</v>
      </c>
      <c r="L130" t="s">
        <v>19</v>
      </c>
      <c r="M130" t="s">
        <v>19</v>
      </c>
      <c r="N130" t="s">
        <v>19</v>
      </c>
      <c r="O130" t="s">
        <v>304</v>
      </c>
      <c r="P130">
        <v>20</v>
      </c>
      <c r="Q130">
        <v>1</v>
      </c>
      <c r="R130" t="s">
        <v>483</v>
      </c>
      <c r="S130" t="s">
        <v>820</v>
      </c>
      <c r="T130" s="171">
        <v>45748</v>
      </c>
      <c r="U130" s="171">
        <v>46006</v>
      </c>
      <c r="V130" t="s">
        <v>808</v>
      </c>
    </row>
    <row r="131" spans="1:22" x14ac:dyDescent="0.25">
      <c r="A131" s="31" t="str">
        <f t="shared" ref="A131:A194" si="2">+E131</f>
        <v>37.2</v>
      </c>
      <c r="B131" t="s">
        <v>808</v>
      </c>
      <c r="C131">
        <v>0</v>
      </c>
      <c r="D131" t="s">
        <v>478</v>
      </c>
      <c r="E131" t="s">
        <v>821</v>
      </c>
      <c r="F131" t="s">
        <v>480</v>
      </c>
      <c r="G131" t="s">
        <v>1505</v>
      </c>
      <c r="H131" t="s">
        <v>1506</v>
      </c>
      <c r="I131" t="s">
        <v>1507</v>
      </c>
      <c r="J131" t="s">
        <v>1857</v>
      </c>
      <c r="K131" t="s">
        <v>481</v>
      </c>
      <c r="L131" t="s">
        <v>298</v>
      </c>
      <c r="M131" t="s">
        <v>767</v>
      </c>
      <c r="N131" t="s">
        <v>19</v>
      </c>
      <c r="O131" t="s">
        <v>305</v>
      </c>
      <c r="P131">
        <v>15</v>
      </c>
      <c r="Q131">
        <v>11</v>
      </c>
      <c r="R131" t="s">
        <v>483</v>
      </c>
      <c r="S131" t="s">
        <v>822</v>
      </c>
      <c r="T131" s="171">
        <v>45672</v>
      </c>
      <c r="U131" s="171">
        <v>46006</v>
      </c>
      <c r="V131" t="s">
        <v>808</v>
      </c>
    </row>
    <row r="132" spans="1:22" x14ac:dyDescent="0.25">
      <c r="A132" s="31" t="str">
        <f t="shared" si="2"/>
        <v>37.2.1</v>
      </c>
      <c r="B132" t="s">
        <v>808</v>
      </c>
      <c r="C132">
        <v>0</v>
      </c>
      <c r="D132" t="s">
        <v>485</v>
      </c>
      <c r="E132" t="s">
        <v>823</v>
      </c>
      <c r="F132" t="s">
        <v>19</v>
      </c>
      <c r="G132" t="s">
        <v>19</v>
      </c>
      <c r="H132" t="s">
        <v>19</v>
      </c>
      <c r="I132" t="s">
        <v>19</v>
      </c>
      <c r="J132" t="s">
        <v>19</v>
      </c>
      <c r="K132" t="s">
        <v>19</v>
      </c>
      <c r="L132" t="s">
        <v>19</v>
      </c>
      <c r="M132" t="s">
        <v>19</v>
      </c>
      <c r="N132" t="s">
        <v>19</v>
      </c>
      <c r="O132" t="s">
        <v>306</v>
      </c>
      <c r="P132">
        <v>80</v>
      </c>
      <c r="Q132">
        <v>11</v>
      </c>
      <c r="R132" t="s">
        <v>483</v>
      </c>
      <c r="S132" t="s">
        <v>824</v>
      </c>
      <c r="T132" s="171">
        <v>45672</v>
      </c>
      <c r="U132" s="171">
        <v>46006</v>
      </c>
      <c r="V132" t="s">
        <v>808</v>
      </c>
    </row>
    <row r="133" spans="1:22" x14ac:dyDescent="0.25">
      <c r="A133" s="31" t="str">
        <f t="shared" si="2"/>
        <v>37.2.2</v>
      </c>
      <c r="B133" t="s">
        <v>808</v>
      </c>
      <c r="C133">
        <v>0</v>
      </c>
      <c r="D133" t="s">
        <v>485</v>
      </c>
      <c r="E133" t="s">
        <v>825</v>
      </c>
      <c r="F133" t="s">
        <v>19</v>
      </c>
      <c r="G133" t="s">
        <v>19</v>
      </c>
      <c r="H133" t="s">
        <v>19</v>
      </c>
      <c r="I133" t="s">
        <v>19</v>
      </c>
      <c r="J133" t="s">
        <v>19</v>
      </c>
      <c r="K133" t="s">
        <v>19</v>
      </c>
      <c r="L133" t="s">
        <v>19</v>
      </c>
      <c r="M133" t="s">
        <v>19</v>
      </c>
      <c r="N133" t="s">
        <v>19</v>
      </c>
      <c r="O133" t="s">
        <v>307</v>
      </c>
      <c r="P133">
        <v>20</v>
      </c>
      <c r="Q133">
        <v>11</v>
      </c>
      <c r="R133" t="s">
        <v>483</v>
      </c>
      <c r="S133" t="s">
        <v>826</v>
      </c>
      <c r="T133" s="171">
        <v>45672</v>
      </c>
      <c r="U133" s="171">
        <v>46006</v>
      </c>
      <c r="V133" t="s">
        <v>808</v>
      </c>
    </row>
    <row r="134" spans="1:22" x14ac:dyDescent="0.25">
      <c r="A134" s="31" t="str">
        <f t="shared" si="2"/>
        <v>37.3</v>
      </c>
      <c r="B134" t="s">
        <v>808</v>
      </c>
      <c r="C134">
        <v>0</v>
      </c>
      <c r="D134" t="s">
        <v>478</v>
      </c>
      <c r="E134" t="s">
        <v>827</v>
      </c>
      <c r="F134" t="s">
        <v>480</v>
      </c>
      <c r="G134" t="s">
        <v>1505</v>
      </c>
      <c r="H134" t="s">
        <v>1506</v>
      </c>
      <c r="I134" t="s">
        <v>1507</v>
      </c>
      <c r="J134" t="s">
        <v>19</v>
      </c>
      <c r="K134" t="s">
        <v>481</v>
      </c>
      <c r="L134" t="s">
        <v>298</v>
      </c>
      <c r="M134" t="s">
        <v>767</v>
      </c>
      <c r="N134" t="s">
        <v>19</v>
      </c>
      <c r="O134" t="s">
        <v>308</v>
      </c>
      <c r="P134">
        <v>5</v>
      </c>
      <c r="Q134">
        <v>1</v>
      </c>
      <c r="R134" t="s">
        <v>483</v>
      </c>
      <c r="S134" t="s">
        <v>828</v>
      </c>
      <c r="T134" s="171">
        <v>45705</v>
      </c>
      <c r="U134" s="171">
        <v>46006</v>
      </c>
      <c r="V134" t="s">
        <v>808</v>
      </c>
    </row>
    <row r="135" spans="1:22" x14ac:dyDescent="0.25">
      <c r="A135" s="31" t="str">
        <f t="shared" si="2"/>
        <v>37.3.1</v>
      </c>
      <c r="B135" t="s">
        <v>808</v>
      </c>
      <c r="C135">
        <v>0</v>
      </c>
      <c r="D135" t="s">
        <v>485</v>
      </c>
      <c r="E135" t="s">
        <v>829</v>
      </c>
      <c r="F135" t="s">
        <v>19</v>
      </c>
      <c r="G135" t="s">
        <v>19</v>
      </c>
      <c r="H135" t="s">
        <v>19</v>
      </c>
      <c r="I135" t="s">
        <v>19</v>
      </c>
      <c r="J135" t="s">
        <v>19</v>
      </c>
      <c r="K135" t="s">
        <v>19</v>
      </c>
      <c r="L135" t="s">
        <v>19</v>
      </c>
      <c r="M135" t="s">
        <v>19</v>
      </c>
      <c r="N135" t="s">
        <v>19</v>
      </c>
      <c r="O135" t="s">
        <v>309</v>
      </c>
      <c r="P135">
        <v>10</v>
      </c>
      <c r="Q135">
        <v>1</v>
      </c>
      <c r="R135" t="s">
        <v>483</v>
      </c>
      <c r="S135" t="s">
        <v>812</v>
      </c>
      <c r="T135" s="171">
        <v>45705</v>
      </c>
      <c r="U135" s="171">
        <v>46006</v>
      </c>
      <c r="V135" t="s">
        <v>808</v>
      </c>
    </row>
    <row r="136" spans="1:22" x14ac:dyDescent="0.25">
      <c r="A136" s="31" t="str">
        <f t="shared" si="2"/>
        <v>37.3.2</v>
      </c>
      <c r="B136" t="s">
        <v>808</v>
      </c>
      <c r="C136">
        <v>0</v>
      </c>
      <c r="D136" t="s">
        <v>485</v>
      </c>
      <c r="E136" t="s">
        <v>830</v>
      </c>
      <c r="F136" t="s">
        <v>19</v>
      </c>
      <c r="G136" t="s">
        <v>19</v>
      </c>
      <c r="H136" t="s">
        <v>19</v>
      </c>
      <c r="I136" t="s">
        <v>19</v>
      </c>
      <c r="J136" t="s">
        <v>19</v>
      </c>
      <c r="K136" t="s">
        <v>19</v>
      </c>
      <c r="L136" t="s">
        <v>19</v>
      </c>
      <c r="M136" t="s">
        <v>19</v>
      </c>
      <c r="N136" t="s">
        <v>19</v>
      </c>
      <c r="O136" t="s">
        <v>310</v>
      </c>
      <c r="P136">
        <v>30</v>
      </c>
      <c r="Q136">
        <v>1</v>
      </c>
      <c r="R136" t="s">
        <v>483</v>
      </c>
      <c r="S136" t="s">
        <v>814</v>
      </c>
      <c r="T136" s="171">
        <v>45712</v>
      </c>
      <c r="U136" s="171">
        <v>45887</v>
      </c>
      <c r="V136" t="s">
        <v>808</v>
      </c>
    </row>
    <row r="137" spans="1:22" x14ac:dyDescent="0.25">
      <c r="A137" s="31" t="str">
        <f t="shared" si="2"/>
        <v>37.3.3</v>
      </c>
      <c r="B137" t="s">
        <v>808</v>
      </c>
      <c r="C137">
        <v>0</v>
      </c>
      <c r="D137" t="s">
        <v>485</v>
      </c>
      <c r="E137" t="s">
        <v>831</v>
      </c>
      <c r="F137" t="s">
        <v>19</v>
      </c>
      <c r="G137" t="s">
        <v>19</v>
      </c>
      <c r="H137" t="s">
        <v>19</v>
      </c>
      <c r="I137" t="s">
        <v>19</v>
      </c>
      <c r="J137" t="s">
        <v>19</v>
      </c>
      <c r="K137" t="s">
        <v>19</v>
      </c>
      <c r="L137" t="s">
        <v>19</v>
      </c>
      <c r="M137" t="s">
        <v>19</v>
      </c>
      <c r="N137" t="s">
        <v>19</v>
      </c>
      <c r="O137" t="s">
        <v>311</v>
      </c>
      <c r="P137">
        <v>20</v>
      </c>
      <c r="Q137">
        <v>1</v>
      </c>
      <c r="R137" t="s">
        <v>483</v>
      </c>
      <c r="S137" t="s">
        <v>816</v>
      </c>
      <c r="T137" s="171">
        <v>45712</v>
      </c>
      <c r="U137" s="171">
        <v>45915</v>
      </c>
      <c r="V137" t="s">
        <v>808</v>
      </c>
    </row>
    <row r="138" spans="1:22" x14ac:dyDescent="0.25">
      <c r="A138" s="31" t="str">
        <f t="shared" si="2"/>
        <v>37.3.4</v>
      </c>
      <c r="B138" t="s">
        <v>808</v>
      </c>
      <c r="C138">
        <v>0</v>
      </c>
      <c r="D138" t="s">
        <v>485</v>
      </c>
      <c r="E138" t="s">
        <v>832</v>
      </c>
      <c r="F138" t="s">
        <v>19</v>
      </c>
      <c r="G138" t="s">
        <v>19</v>
      </c>
      <c r="H138" t="s">
        <v>19</v>
      </c>
      <c r="I138" t="s">
        <v>19</v>
      </c>
      <c r="J138" t="s">
        <v>19</v>
      </c>
      <c r="K138" t="s">
        <v>19</v>
      </c>
      <c r="L138" t="s">
        <v>19</v>
      </c>
      <c r="M138" t="s">
        <v>19</v>
      </c>
      <c r="N138" t="s">
        <v>19</v>
      </c>
      <c r="O138" t="s">
        <v>312</v>
      </c>
      <c r="P138">
        <v>20</v>
      </c>
      <c r="Q138">
        <v>1</v>
      </c>
      <c r="R138" t="s">
        <v>483</v>
      </c>
      <c r="S138" t="s">
        <v>818</v>
      </c>
      <c r="T138" s="171">
        <v>45717</v>
      </c>
      <c r="U138" s="171">
        <v>45975</v>
      </c>
      <c r="V138" t="s">
        <v>808</v>
      </c>
    </row>
    <row r="139" spans="1:22" x14ac:dyDescent="0.25">
      <c r="A139" s="31" t="str">
        <f t="shared" si="2"/>
        <v>37.3.5</v>
      </c>
      <c r="B139" t="s">
        <v>808</v>
      </c>
      <c r="C139">
        <v>0</v>
      </c>
      <c r="D139" t="s">
        <v>485</v>
      </c>
      <c r="E139" t="s">
        <v>833</v>
      </c>
      <c r="F139" t="s">
        <v>19</v>
      </c>
      <c r="G139" t="s">
        <v>19</v>
      </c>
      <c r="H139" t="s">
        <v>19</v>
      </c>
      <c r="I139" t="s">
        <v>19</v>
      </c>
      <c r="J139" t="s">
        <v>19</v>
      </c>
      <c r="K139" t="s">
        <v>19</v>
      </c>
      <c r="L139" t="s">
        <v>19</v>
      </c>
      <c r="M139" t="s">
        <v>19</v>
      </c>
      <c r="N139" t="s">
        <v>19</v>
      </c>
      <c r="O139" t="s">
        <v>313</v>
      </c>
      <c r="P139">
        <v>20</v>
      </c>
      <c r="Q139">
        <v>1</v>
      </c>
      <c r="R139" t="s">
        <v>483</v>
      </c>
      <c r="S139" t="s">
        <v>820</v>
      </c>
      <c r="T139" s="171">
        <v>45748</v>
      </c>
      <c r="U139" s="171">
        <v>46006</v>
      </c>
      <c r="V139" t="s">
        <v>808</v>
      </c>
    </row>
    <row r="140" spans="1:22" x14ac:dyDescent="0.25">
      <c r="A140" s="31" t="str">
        <f t="shared" si="2"/>
        <v>37.4</v>
      </c>
      <c r="B140" t="s">
        <v>808</v>
      </c>
      <c r="C140">
        <v>0</v>
      </c>
      <c r="D140" t="s">
        <v>478</v>
      </c>
      <c r="E140" t="s">
        <v>834</v>
      </c>
      <c r="F140" t="s">
        <v>480</v>
      </c>
      <c r="G140" t="s">
        <v>1505</v>
      </c>
      <c r="H140" t="s">
        <v>1506</v>
      </c>
      <c r="I140" t="s">
        <v>1507</v>
      </c>
      <c r="J140" t="s">
        <v>19</v>
      </c>
      <c r="K140" t="s">
        <v>481</v>
      </c>
      <c r="L140" t="s">
        <v>298</v>
      </c>
      <c r="M140" t="s">
        <v>767</v>
      </c>
      <c r="N140" t="s">
        <v>19</v>
      </c>
      <c r="O140" t="s">
        <v>314</v>
      </c>
      <c r="P140">
        <v>10</v>
      </c>
      <c r="Q140">
        <v>1</v>
      </c>
      <c r="R140" t="s">
        <v>483</v>
      </c>
      <c r="S140" t="s">
        <v>835</v>
      </c>
      <c r="T140" s="171">
        <v>45705</v>
      </c>
      <c r="U140" s="171">
        <v>46006</v>
      </c>
      <c r="V140" t="s">
        <v>808</v>
      </c>
    </row>
    <row r="141" spans="1:22" x14ac:dyDescent="0.25">
      <c r="A141" s="31" t="str">
        <f t="shared" si="2"/>
        <v>37.4.1</v>
      </c>
      <c r="B141" t="s">
        <v>808</v>
      </c>
      <c r="C141">
        <v>0</v>
      </c>
      <c r="D141" t="s">
        <v>485</v>
      </c>
      <c r="E141" t="s">
        <v>836</v>
      </c>
      <c r="F141" t="s">
        <v>19</v>
      </c>
      <c r="G141" t="s">
        <v>19</v>
      </c>
      <c r="H141" t="s">
        <v>19</v>
      </c>
      <c r="I141" t="s">
        <v>19</v>
      </c>
      <c r="J141" t="s">
        <v>19</v>
      </c>
      <c r="K141" t="s">
        <v>19</v>
      </c>
      <c r="L141" t="s">
        <v>19</v>
      </c>
      <c r="M141" t="s">
        <v>19</v>
      </c>
      <c r="N141" t="s">
        <v>19</v>
      </c>
      <c r="O141" t="s">
        <v>300</v>
      </c>
      <c r="P141">
        <v>10</v>
      </c>
      <c r="Q141">
        <v>1</v>
      </c>
      <c r="R141" t="s">
        <v>483</v>
      </c>
      <c r="S141" t="s">
        <v>812</v>
      </c>
      <c r="T141" s="171">
        <v>45705</v>
      </c>
      <c r="U141" s="171">
        <v>46006</v>
      </c>
      <c r="V141" t="s">
        <v>808</v>
      </c>
    </row>
    <row r="142" spans="1:22" x14ac:dyDescent="0.25">
      <c r="A142" s="31" t="str">
        <f t="shared" si="2"/>
        <v>37.4.2</v>
      </c>
      <c r="B142" t="s">
        <v>808</v>
      </c>
      <c r="C142">
        <v>0</v>
      </c>
      <c r="D142" t="s">
        <v>485</v>
      </c>
      <c r="E142" t="s">
        <v>837</v>
      </c>
      <c r="F142" t="s">
        <v>19</v>
      </c>
      <c r="G142" t="s">
        <v>19</v>
      </c>
      <c r="H142" t="s">
        <v>19</v>
      </c>
      <c r="I142" t="s">
        <v>19</v>
      </c>
      <c r="J142" t="s">
        <v>19</v>
      </c>
      <c r="K142" t="s">
        <v>19</v>
      </c>
      <c r="L142" t="s">
        <v>19</v>
      </c>
      <c r="M142" t="s">
        <v>19</v>
      </c>
      <c r="N142" t="s">
        <v>19</v>
      </c>
      <c r="O142" t="s">
        <v>315</v>
      </c>
      <c r="P142">
        <v>25</v>
      </c>
      <c r="Q142">
        <v>1</v>
      </c>
      <c r="R142" t="s">
        <v>483</v>
      </c>
      <c r="S142" t="s">
        <v>816</v>
      </c>
      <c r="T142" s="171">
        <v>45712</v>
      </c>
      <c r="U142" s="171">
        <v>45823</v>
      </c>
      <c r="V142" t="s">
        <v>808</v>
      </c>
    </row>
    <row r="143" spans="1:22" x14ac:dyDescent="0.25">
      <c r="A143" s="31" t="str">
        <f t="shared" si="2"/>
        <v>37.4.3</v>
      </c>
      <c r="B143" t="s">
        <v>808</v>
      </c>
      <c r="C143">
        <v>0</v>
      </c>
      <c r="D143" t="s">
        <v>485</v>
      </c>
      <c r="E143" t="s">
        <v>838</v>
      </c>
      <c r="F143" t="s">
        <v>19</v>
      </c>
      <c r="G143" t="s">
        <v>19</v>
      </c>
      <c r="H143" t="s">
        <v>19</v>
      </c>
      <c r="I143" t="s">
        <v>19</v>
      </c>
      <c r="J143" t="s">
        <v>19</v>
      </c>
      <c r="K143" t="s">
        <v>19</v>
      </c>
      <c r="L143" t="s">
        <v>19</v>
      </c>
      <c r="M143" t="s">
        <v>19</v>
      </c>
      <c r="N143" t="s">
        <v>19</v>
      </c>
      <c r="O143" t="s">
        <v>316</v>
      </c>
      <c r="P143">
        <v>20</v>
      </c>
      <c r="Q143">
        <v>1</v>
      </c>
      <c r="R143" t="s">
        <v>483</v>
      </c>
      <c r="S143" t="s">
        <v>839</v>
      </c>
      <c r="T143" s="171">
        <v>45712</v>
      </c>
      <c r="U143" s="171">
        <v>45884</v>
      </c>
      <c r="V143" t="s">
        <v>808</v>
      </c>
    </row>
    <row r="144" spans="1:22" x14ac:dyDescent="0.25">
      <c r="A144" s="31" t="str">
        <f t="shared" si="2"/>
        <v>37.4.4</v>
      </c>
      <c r="B144" t="s">
        <v>808</v>
      </c>
      <c r="C144">
        <v>0</v>
      </c>
      <c r="D144" t="s">
        <v>485</v>
      </c>
      <c r="E144" t="s">
        <v>840</v>
      </c>
      <c r="F144" t="s">
        <v>19</v>
      </c>
      <c r="G144" t="s">
        <v>19</v>
      </c>
      <c r="H144" t="s">
        <v>19</v>
      </c>
      <c r="I144" t="s">
        <v>19</v>
      </c>
      <c r="J144" t="s">
        <v>19</v>
      </c>
      <c r="K144" t="s">
        <v>19</v>
      </c>
      <c r="L144" t="s">
        <v>19</v>
      </c>
      <c r="M144" t="s">
        <v>19</v>
      </c>
      <c r="N144" t="s">
        <v>19</v>
      </c>
      <c r="O144" t="s">
        <v>317</v>
      </c>
      <c r="P144">
        <v>20</v>
      </c>
      <c r="Q144">
        <v>1</v>
      </c>
      <c r="R144" t="s">
        <v>483</v>
      </c>
      <c r="S144" t="s">
        <v>814</v>
      </c>
      <c r="T144" s="171">
        <v>45717</v>
      </c>
      <c r="U144" s="171">
        <v>45945</v>
      </c>
      <c r="V144" t="s">
        <v>808</v>
      </c>
    </row>
    <row r="145" spans="1:22" x14ac:dyDescent="0.25">
      <c r="A145" s="31" t="str">
        <f t="shared" si="2"/>
        <v>37.4.5</v>
      </c>
      <c r="B145" t="s">
        <v>808</v>
      </c>
      <c r="C145">
        <v>0</v>
      </c>
      <c r="D145" t="s">
        <v>485</v>
      </c>
      <c r="E145" t="s">
        <v>841</v>
      </c>
      <c r="F145" t="s">
        <v>19</v>
      </c>
      <c r="G145" t="s">
        <v>19</v>
      </c>
      <c r="H145" t="s">
        <v>19</v>
      </c>
      <c r="I145" t="s">
        <v>19</v>
      </c>
      <c r="J145" t="s">
        <v>19</v>
      </c>
      <c r="K145" t="s">
        <v>19</v>
      </c>
      <c r="L145" t="s">
        <v>19</v>
      </c>
      <c r="M145" t="s">
        <v>19</v>
      </c>
      <c r="N145" t="s">
        <v>19</v>
      </c>
      <c r="O145" t="s">
        <v>318</v>
      </c>
      <c r="P145">
        <v>20</v>
      </c>
      <c r="Q145">
        <v>1</v>
      </c>
      <c r="R145" t="s">
        <v>483</v>
      </c>
      <c r="S145" t="s">
        <v>842</v>
      </c>
      <c r="T145" s="171">
        <v>45748</v>
      </c>
      <c r="U145" s="171">
        <v>45976</v>
      </c>
      <c r="V145" t="s">
        <v>808</v>
      </c>
    </row>
    <row r="146" spans="1:22" x14ac:dyDescent="0.25">
      <c r="A146" s="31" t="str">
        <f t="shared" si="2"/>
        <v>37.4.6</v>
      </c>
      <c r="B146" t="s">
        <v>808</v>
      </c>
      <c r="C146">
        <v>0</v>
      </c>
      <c r="D146" t="s">
        <v>485</v>
      </c>
      <c r="E146" t="s">
        <v>843</v>
      </c>
      <c r="F146" t="s">
        <v>19</v>
      </c>
      <c r="G146" t="s">
        <v>19</v>
      </c>
      <c r="H146" t="s">
        <v>19</v>
      </c>
      <c r="I146" t="s">
        <v>19</v>
      </c>
      <c r="J146" t="s">
        <v>19</v>
      </c>
      <c r="K146" t="s">
        <v>19</v>
      </c>
      <c r="L146" t="s">
        <v>19</v>
      </c>
      <c r="M146" t="s">
        <v>19</v>
      </c>
      <c r="N146" t="s">
        <v>19</v>
      </c>
      <c r="O146" t="s">
        <v>319</v>
      </c>
      <c r="P146">
        <v>5</v>
      </c>
      <c r="Q146">
        <v>1</v>
      </c>
      <c r="R146" t="s">
        <v>483</v>
      </c>
      <c r="S146" t="s">
        <v>835</v>
      </c>
      <c r="T146" s="171">
        <v>45778</v>
      </c>
      <c r="U146" s="171">
        <v>46006</v>
      </c>
      <c r="V146" t="s">
        <v>808</v>
      </c>
    </row>
    <row r="147" spans="1:22" x14ac:dyDescent="0.25">
      <c r="A147" s="31" t="str">
        <f t="shared" si="2"/>
        <v>37.5</v>
      </c>
      <c r="B147" t="s">
        <v>808</v>
      </c>
      <c r="C147">
        <v>0</v>
      </c>
      <c r="D147" t="s">
        <v>478</v>
      </c>
      <c r="E147" t="s">
        <v>844</v>
      </c>
      <c r="F147" t="s">
        <v>480</v>
      </c>
      <c r="G147" t="s">
        <v>1505</v>
      </c>
      <c r="H147" t="s">
        <v>1506</v>
      </c>
      <c r="I147" t="s">
        <v>1507</v>
      </c>
      <c r="J147" t="s">
        <v>1857</v>
      </c>
      <c r="K147" t="s">
        <v>481</v>
      </c>
      <c r="L147" t="s">
        <v>298</v>
      </c>
      <c r="M147" t="s">
        <v>767</v>
      </c>
      <c r="N147" t="s">
        <v>19</v>
      </c>
      <c r="O147" t="s">
        <v>320</v>
      </c>
      <c r="P147">
        <v>20</v>
      </c>
      <c r="Q147">
        <v>50</v>
      </c>
      <c r="R147" t="s">
        <v>483</v>
      </c>
      <c r="S147" t="s">
        <v>845</v>
      </c>
      <c r="T147" s="171">
        <v>45659</v>
      </c>
      <c r="U147" s="171">
        <v>46010</v>
      </c>
      <c r="V147" t="s">
        <v>808</v>
      </c>
    </row>
    <row r="148" spans="1:22" x14ac:dyDescent="0.25">
      <c r="A148" s="31" t="str">
        <f t="shared" si="2"/>
        <v>37.5.1</v>
      </c>
      <c r="B148" t="s">
        <v>808</v>
      </c>
      <c r="C148">
        <v>0</v>
      </c>
      <c r="D148" t="s">
        <v>485</v>
      </c>
      <c r="E148" t="s">
        <v>846</v>
      </c>
      <c r="F148" t="s">
        <v>19</v>
      </c>
      <c r="G148" t="s">
        <v>19</v>
      </c>
      <c r="H148" t="s">
        <v>19</v>
      </c>
      <c r="I148" t="s">
        <v>19</v>
      </c>
      <c r="J148" t="s">
        <v>19</v>
      </c>
      <c r="K148" t="s">
        <v>19</v>
      </c>
      <c r="L148" t="s">
        <v>19</v>
      </c>
      <c r="M148" t="s">
        <v>19</v>
      </c>
      <c r="N148" t="s">
        <v>19</v>
      </c>
      <c r="O148" t="s">
        <v>321</v>
      </c>
      <c r="P148">
        <v>5</v>
      </c>
      <c r="Q148">
        <v>1</v>
      </c>
      <c r="R148" t="s">
        <v>483</v>
      </c>
      <c r="S148" t="s">
        <v>847</v>
      </c>
      <c r="T148" s="171">
        <v>45659</v>
      </c>
      <c r="U148" s="171">
        <v>45716</v>
      </c>
      <c r="V148" t="s">
        <v>808</v>
      </c>
    </row>
    <row r="149" spans="1:22" x14ac:dyDescent="0.25">
      <c r="A149" s="31" t="str">
        <f t="shared" si="2"/>
        <v>37.5.2</v>
      </c>
      <c r="B149" t="s">
        <v>808</v>
      </c>
      <c r="C149">
        <v>0</v>
      </c>
      <c r="D149" t="s">
        <v>485</v>
      </c>
      <c r="E149" t="s">
        <v>848</v>
      </c>
      <c r="F149" t="s">
        <v>19</v>
      </c>
      <c r="G149" t="s">
        <v>19</v>
      </c>
      <c r="H149" t="s">
        <v>19</v>
      </c>
      <c r="I149" t="s">
        <v>19</v>
      </c>
      <c r="J149" t="s">
        <v>19</v>
      </c>
      <c r="K149" t="s">
        <v>19</v>
      </c>
      <c r="L149" t="s">
        <v>19</v>
      </c>
      <c r="M149" t="s">
        <v>19</v>
      </c>
      <c r="N149" t="s">
        <v>19</v>
      </c>
      <c r="O149" t="s">
        <v>322</v>
      </c>
      <c r="P149">
        <v>10</v>
      </c>
      <c r="Q149">
        <v>1</v>
      </c>
      <c r="R149" t="s">
        <v>483</v>
      </c>
      <c r="S149" t="s">
        <v>849</v>
      </c>
      <c r="T149" s="171">
        <v>45717</v>
      </c>
      <c r="U149" s="171">
        <v>45731</v>
      </c>
      <c r="V149" t="s">
        <v>808</v>
      </c>
    </row>
    <row r="150" spans="1:22" x14ac:dyDescent="0.25">
      <c r="A150" s="31" t="str">
        <f t="shared" si="2"/>
        <v>37.5.3</v>
      </c>
      <c r="B150" t="s">
        <v>808</v>
      </c>
      <c r="C150">
        <v>0</v>
      </c>
      <c r="D150" t="s">
        <v>485</v>
      </c>
      <c r="E150" t="s">
        <v>850</v>
      </c>
      <c r="F150" t="s">
        <v>19</v>
      </c>
      <c r="G150" t="s">
        <v>19</v>
      </c>
      <c r="H150" t="s">
        <v>19</v>
      </c>
      <c r="I150" t="s">
        <v>19</v>
      </c>
      <c r="J150" t="s">
        <v>19</v>
      </c>
      <c r="K150" t="s">
        <v>19</v>
      </c>
      <c r="L150" t="s">
        <v>19</v>
      </c>
      <c r="M150" t="s">
        <v>19</v>
      </c>
      <c r="N150" t="s">
        <v>19</v>
      </c>
      <c r="O150" t="s">
        <v>323</v>
      </c>
      <c r="P150">
        <v>10</v>
      </c>
      <c r="Q150">
        <v>1</v>
      </c>
      <c r="R150" t="s">
        <v>483</v>
      </c>
      <c r="S150" t="s">
        <v>851</v>
      </c>
      <c r="T150" s="171">
        <v>45733</v>
      </c>
      <c r="U150" s="171">
        <v>45752</v>
      </c>
      <c r="V150" t="s">
        <v>808</v>
      </c>
    </row>
    <row r="151" spans="1:22" x14ac:dyDescent="0.25">
      <c r="A151" s="31" t="str">
        <f t="shared" si="2"/>
        <v>37.5.4</v>
      </c>
      <c r="B151" t="s">
        <v>808</v>
      </c>
      <c r="C151">
        <v>0</v>
      </c>
      <c r="D151" t="s">
        <v>485</v>
      </c>
      <c r="E151" t="s">
        <v>852</v>
      </c>
      <c r="F151" t="s">
        <v>19</v>
      </c>
      <c r="G151" t="s">
        <v>19</v>
      </c>
      <c r="H151" t="s">
        <v>19</v>
      </c>
      <c r="I151" t="s">
        <v>19</v>
      </c>
      <c r="J151" t="s">
        <v>19</v>
      </c>
      <c r="K151" t="s">
        <v>19</v>
      </c>
      <c r="L151" t="s">
        <v>19</v>
      </c>
      <c r="M151" t="s">
        <v>19</v>
      </c>
      <c r="N151" t="s">
        <v>19</v>
      </c>
      <c r="O151" t="s">
        <v>324</v>
      </c>
      <c r="P151">
        <v>75</v>
      </c>
      <c r="Q151">
        <v>100</v>
      </c>
      <c r="R151" t="s">
        <v>511</v>
      </c>
      <c r="S151" t="s">
        <v>853</v>
      </c>
      <c r="T151" s="171">
        <v>45754</v>
      </c>
      <c r="U151" s="171">
        <v>46010</v>
      </c>
      <c r="V151" t="s">
        <v>808</v>
      </c>
    </row>
    <row r="152" spans="1:22" x14ac:dyDescent="0.25">
      <c r="A152" s="31" t="str">
        <f t="shared" si="2"/>
        <v>141.1</v>
      </c>
      <c r="B152" t="s">
        <v>1403</v>
      </c>
      <c r="C152">
        <v>0</v>
      </c>
      <c r="D152" t="s">
        <v>478</v>
      </c>
      <c r="E152" t="s">
        <v>1404</v>
      </c>
      <c r="F152" t="s">
        <v>19</v>
      </c>
      <c r="G152" t="s">
        <v>1511</v>
      </c>
      <c r="H152" t="s">
        <v>1512</v>
      </c>
      <c r="I152" t="s">
        <v>1513</v>
      </c>
      <c r="J152" t="s">
        <v>1868</v>
      </c>
      <c r="K152" t="s">
        <v>481</v>
      </c>
      <c r="L152" t="s">
        <v>20</v>
      </c>
      <c r="M152" t="s">
        <v>1005</v>
      </c>
      <c r="N152" t="s">
        <v>19</v>
      </c>
      <c r="O152" t="s">
        <v>1405</v>
      </c>
      <c r="P152">
        <v>30</v>
      </c>
      <c r="Q152">
        <v>100</v>
      </c>
      <c r="R152" t="s">
        <v>511</v>
      </c>
      <c r="S152" t="s">
        <v>853</v>
      </c>
      <c r="T152" s="171">
        <v>45691</v>
      </c>
      <c r="U152" s="171">
        <v>46010</v>
      </c>
      <c r="V152" t="s">
        <v>1403</v>
      </c>
    </row>
    <row r="153" spans="1:22" x14ac:dyDescent="0.25">
      <c r="A153" s="31" t="str">
        <f t="shared" si="2"/>
        <v>141.1.1</v>
      </c>
      <c r="B153" t="s">
        <v>1403</v>
      </c>
      <c r="C153">
        <v>0</v>
      </c>
      <c r="D153" t="s">
        <v>485</v>
      </c>
      <c r="E153" t="s">
        <v>1406</v>
      </c>
      <c r="F153" t="s">
        <v>19</v>
      </c>
      <c r="G153" t="s">
        <v>19</v>
      </c>
      <c r="H153" t="s">
        <v>19</v>
      </c>
      <c r="I153" t="s">
        <v>19</v>
      </c>
      <c r="J153" t="s">
        <v>19</v>
      </c>
      <c r="K153" t="s">
        <v>19</v>
      </c>
      <c r="L153" t="s">
        <v>19</v>
      </c>
      <c r="M153" t="s">
        <v>19</v>
      </c>
      <c r="N153" t="s">
        <v>19</v>
      </c>
      <c r="O153" t="s">
        <v>1407</v>
      </c>
      <c r="P153">
        <v>25</v>
      </c>
      <c r="Q153">
        <v>1</v>
      </c>
      <c r="R153" t="s">
        <v>483</v>
      </c>
      <c r="S153" t="s">
        <v>1408</v>
      </c>
      <c r="T153" s="171">
        <v>45691</v>
      </c>
      <c r="U153" s="171">
        <v>45772</v>
      </c>
      <c r="V153" t="s">
        <v>1403</v>
      </c>
    </row>
    <row r="154" spans="1:22" x14ac:dyDescent="0.25">
      <c r="A154" s="31" t="str">
        <f t="shared" si="2"/>
        <v>141.1.2</v>
      </c>
      <c r="B154" t="s">
        <v>1403</v>
      </c>
      <c r="C154">
        <v>0</v>
      </c>
      <c r="D154" t="s">
        <v>485</v>
      </c>
      <c r="E154" t="s">
        <v>1409</v>
      </c>
      <c r="F154" t="s">
        <v>19</v>
      </c>
      <c r="G154" t="s">
        <v>19</v>
      </c>
      <c r="H154" t="s">
        <v>19</v>
      </c>
      <c r="I154" t="s">
        <v>19</v>
      </c>
      <c r="J154" t="s">
        <v>19</v>
      </c>
      <c r="K154" t="s">
        <v>19</v>
      </c>
      <c r="L154" t="s">
        <v>19</v>
      </c>
      <c r="M154" t="s">
        <v>19</v>
      </c>
      <c r="N154" t="s">
        <v>19</v>
      </c>
      <c r="O154" t="s">
        <v>1410</v>
      </c>
      <c r="P154">
        <v>25</v>
      </c>
      <c r="Q154">
        <v>1</v>
      </c>
      <c r="R154" t="s">
        <v>483</v>
      </c>
      <c r="S154" t="s">
        <v>1411</v>
      </c>
      <c r="T154" s="171">
        <v>45775</v>
      </c>
      <c r="U154" s="171">
        <v>45793</v>
      </c>
      <c r="V154" t="s">
        <v>1403</v>
      </c>
    </row>
    <row r="155" spans="1:22" x14ac:dyDescent="0.25">
      <c r="A155" s="31" t="str">
        <f t="shared" si="2"/>
        <v>141.1.3</v>
      </c>
      <c r="B155" t="s">
        <v>1403</v>
      </c>
      <c r="C155">
        <v>0</v>
      </c>
      <c r="D155" t="s">
        <v>485</v>
      </c>
      <c r="E155" t="s">
        <v>1412</v>
      </c>
      <c r="F155" t="s">
        <v>19</v>
      </c>
      <c r="G155" t="s">
        <v>19</v>
      </c>
      <c r="H155" t="s">
        <v>19</v>
      </c>
      <c r="I155" t="s">
        <v>19</v>
      </c>
      <c r="J155" t="s">
        <v>19</v>
      </c>
      <c r="K155" t="s">
        <v>19</v>
      </c>
      <c r="L155" t="s">
        <v>19</v>
      </c>
      <c r="M155" t="s">
        <v>19</v>
      </c>
      <c r="N155" t="s">
        <v>19</v>
      </c>
      <c r="O155" t="s">
        <v>1413</v>
      </c>
      <c r="P155">
        <v>50</v>
      </c>
      <c r="Q155">
        <v>100</v>
      </c>
      <c r="R155" t="s">
        <v>511</v>
      </c>
      <c r="S155" t="s">
        <v>853</v>
      </c>
      <c r="T155" s="171">
        <v>45796</v>
      </c>
      <c r="U155" s="171">
        <v>46010</v>
      </c>
      <c r="V155" t="s">
        <v>1403</v>
      </c>
    </row>
    <row r="156" spans="1:22" x14ac:dyDescent="0.25">
      <c r="A156" s="31" t="str">
        <f t="shared" si="2"/>
        <v>141.2</v>
      </c>
      <c r="B156" t="s">
        <v>1403</v>
      </c>
      <c r="C156">
        <v>0</v>
      </c>
      <c r="D156" t="s">
        <v>478</v>
      </c>
      <c r="E156" t="s">
        <v>1414</v>
      </c>
      <c r="F156" t="s">
        <v>19</v>
      </c>
      <c r="G156" t="s">
        <v>1511</v>
      </c>
      <c r="H156" t="s">
        <v>1512</v>
      </c>
      <c r="I156" t="s">
        <v>1513</v>
      </c>
      <c r="J156" t="s">
        <v>1857</v>
      </c>
      <c r="K156" t="s">
        <v>481</v>
      </c>
      <c r="L156" t="s">
        <v>20</v>
      </c>
      <c r="M156" t="s">
        <v>1005</v>
      </c>
      <c r="N156" t="s">
        <v>1876</v>
      </c>
      <c r="O156" t="s">
        <v>119</v>
      </c>
      <c r="P156">
        <v>30</v>
      </c>
      <c r="Q156">
        <v>100</v>
      </c>
      <c r="R156" t="s">
        <v>511</v>
      </c>
      <c r="S156" t="s">
        <v>1415</v>
      </c>
      <c r="T156" s="171">
        <v>45671</v>
      </c>
      <c r="U156" s="171">
        <v>46010</v>
      </c>
      <c r="V156" t="s">
        <v>1403</v>
      </c>
    </row>
    <row r="157" spans="1:22" x14ac:dyDescent="0.25">
      <c r="A157" s="31" t="str">
        <f t="shared" si="2"/>
        <v>141.2.1</v>
      </c>
      <c r="B157" t="s">
        <v>1403</v>
      </c>
      <c r="C157">
        <v>0</v>
      </c>
      <c r="D157" t="s">
        <v>485</v>
      </c>
      <c r="E157" t="s">
        <v>1416</v>
      </c>
      <c r="F157" t="s">
        <v>19</v>
      </c>
      <c r="G157" t="s">
        <v>19</v>
      </c>
      <c r="H157" t="s">
        <v>19</v>
      </c>
      <c r="I157" t="s">
        <v>19</v>
      </c>
      <c r="J157" t="s">
        <v>19</v>
      </c>
      <c r="K157" t="s">
        <v>19</v>
      </c>
      <c r="L157" t="s">
        <v>19</v>
      </c>
      <c r="M157" t="s">
        <v>19</v>
      </c>
      <c r="N157" t="s">
        <v>19</v>
      </c>
      <c r="O157" t="s">
        <v>120</v>
      </c>
      <c r="P157">
        <v>30</v>
      </c>
      <c r="Q157">
        <v>1</v>
      </c>
      <c r="R157" t="s">
        <v>483</v>
      </c>
      <c r="S157" t="s">
        <v>1417</v>
      </c>
      <c r="T157" s="171">
        <v>45671</v>
      </c>
      <c r="U157" s="171">
        <v>45688</v>
      </c>
      <c r="V157" t="s">
        <v>1403</v>
      </c>
    </row>
    <row r="158" spans="1:22" x14ac:dyDescent="0.25">
      <c r="A158" s="31" t="str">
        <f t="shared" si="2"/>
        <v>141.2.2</v>
      </c>
      <c r="B158" t="s">
        <v>1403</v>
      </c>
      <c r="C158">
        <v>0</v>
      </c>
      <c r="D158" t="s">
        <v>485</v>
      </c>
      <c r="E158" t="s">
        <v>1418</v>
      </c>
      <c r="F158" t="s">
        <v>19</v>
      </c>
      <c r="G158" t="s">
        <v>19</v>
      </c>
      <c r="H158" t="s">
        <v>19</v>
      </c>
      <c r="I158" t="s">
        <v>19</v>
      </c>
      <c r="J158" t="s">
        <v>19</v>
      </c>
      <c r="K158" t="s">
        <v>19</v>
      </c>
      <c r="L158" t="s">
        <v>19</v>
      </c>
      <c r="M158" t="s">
        <v>19</v>
      </c>
      <c r="N158" t="s">
        <v>19</v>
      </c>
      <c r="O158" t="s">
        <v>121</v>
      </c>
      <c r="P158">
        <v>30</v>
      </c>
      <c r="Q158">
        <v>1</v>
      </c>
      <c r="R158" t="s">
        <v>483</v>
      </c>
      <c r="S158" t="s">
        <v>1419</v>
      </c>
      <c r="T158" s="171">
        <v>45671</v>
      </c>
      <c r="U158" s="171">
        <v>45688</v>
      </c>
      <c r="V158" t="s">
        <v>1403</v>
      </c>
    </row>
    <row r="159" spans="1:22" x14ac:dyDescent="0.25">
      <c r="A159" s="31" t="str">
        <f t="shared" si="2"/>
        <v>141.2.3</v>
      </c>
      <c r="B159" t="s">
        <v>1403</v>
      </c>
      <c r="C159">
        <v>0</v>
      </c>
      <c r="D159" t="s">
        <v>485</v>
      </c>
      <c r="E159" t="s">
        <v>1420</v>
      </c>
      <c r="F159" t="s">
        <v>19</v>
      </c>
      <c r="G159" t="s">
        <v>19</v>
      </c>
      <c r="H159" t="s">
        <v>19</v>
      </c>
      <c r="I159" t="s">
        <v>19</v>
      </c>
      <c r="J159" t="s">
        <v>19</v>
      </c>
      <c r="K159" t="s">
        <v>19</v>
      </c>
      <c r="L159" t="s">
        <v>19</v>
      </c>
      <c r="M159" t="s">
        <v>19</v>
      </c>
      <c r="N159" t="s">
        <v>19</v>
      </c>
      <c r="O159" t="s">
        <v>122</v>
      </c>
      <c r="P159">
        <v>40</v>
      </c>
      <c r="Q159">
        <v>100</v>
      </c>
      <c r="R159" t="s">
        <v>511</v>
      </c>
      <c r="S159" t="s">
        <v>1421</v>
      </c>
      <c r="T159" s="171">
        <v>45691</v>
      </c>
      <c r="U159" s="171">
        <v>46010</v>
      </c>
      <c r="V159" t="s">
        <v>1403</v>
      </c>
    </row>
    <row r="160" spans="1:22" x14ac:dyDescent="0.25">
      <c r="A160" s="31" t="str">
        <f t="shared" si="2"/>
        <v>141.3</v>
      </c>
      <c r="B160" t="s">
        <v>1403</v>
      </c>
      <c r="C160">
        <v>0</v>
      </c>
      <c r="D160" t="s">
        <v>478</v>
      </c>
      <c r="E160" t="s">
        <v>1422</v>
      </c>
      <c r="F160" t="s">
        <v>480</v>
      </c>
      <c r="G160" t="s">
        <v>1517</v>
      </c>
      <c r="H160" t="s">
        <v>1518</v>
      </c>
      <c r="I160" t="s">
        <v>1519</v>
      </c>
      <c r="J160" t="s">
        <v>1857</v>
      </c>
      <c r="K160" t="s">
        <v>481</v>
      </c>
      <c r="L160" t="s">
        <v>22</v>
      </c>
      <c r="M160" t="s">
        <v>19</v>
      </c>
      <c r="N160" t="s">
        <v>19</v>
      </c>
      <c r="O160" t="s">
        <v>123</v>
      </c>
      <c r="P160">
        <v>40</v>
      </c>
      <c r="Q160">
        <v>3357800</v>
      </c>
      <c r="R160" t="s">
        <v>483</v>
      </c>
      <c r="S160" t="s">
        <v>1423</v>
      </c>
      <c r="T160" s="171">
        <v>45659</v>
      </c>
      <c r="U160" s="171">
        <v>46022</v>
      </c>
      <c r="V160" t="s">
        <v>1403</v>
      </c>
    </row>
    <row r="161" spans="1:22" x14ac:dyDescent="0.25">
      <c r="A161" s="31" t="str">
        <f t="shared" si="2"/>
        <v>141.3.1</v>
      </c>
      <c r="B161" t="s">
        <v>1403</v>
      </c>
      <c r="C161">
        <v>0</v>
      </c>
      <c r="D161" t="s">
        <v>485</v>
      </c>
      <c r="E161" t="s">
        <v>1424</v>
      </c>
      <c r="F161" t="s">
        <v>19</v>
      </c>
      <c r="G161" t="s">
        <v>19</v>
      </c>
      <c r="H161" t="s">
        <v>19</v>
      </c>
      <c r="I161" t="s">
        <v>19</v>
      </c>
      <c r="J161" t="s">
        <v>19</v>
      </c>
      <c r="K161" t="s">
        <v>19</v>
      </c>
      <c r="L161" t="s">
        <v>19</v>
      </c>
      <c r="M161" t="s">
        <v>19</v>
      </c>
      <c r="N161" t="s">
        <v>19</v>
      </c>
      <c r="O161" t="s">
        <v>124</v>
      </c>
      <c r="P161">
        <v>100</v>
      </c>
      <c r="Q161">
        <v>3357800</v>
      </c>
      <c r="R161" t="s">
        <v>483</v>
      </c>
      <c r="S161" t="s">
        <v>1423</v>
      </c>
      <c r="T161" s="171">
        <v>45659</v>
      </c>
      <c r="U161" s="171">
        <v>46022</v>
      </c>
      <c r="V161" t="s">
        <v>1403</v>
      </c>
    </row>
    <row r="162" spans="1:22" x14ac:dyDescent="0.25">
      <c r="A162" s="31" t="str">
        <f t="shared" si="2"/>
        <v>105.1</v>
      </c>
      <c r="B162" t="s">
        <v>697</v>
      </c>
      <c r="C162">
        <v>1</v>
      </c>
      <c r="D162" t="s">
        <v>478</v>
      </c>
      <c r="E162" t="s">
        <v>698</v>
      </c>
      <c r="F162" t="s">
        <v>699</v>
      </c>
      <c r="G162" t="s">
        <v>1502</v>
      </c>
      <c r="H162" t="s">
        <v>1503</v>
      </c>
      <c r="I162" t="s">
        <v>1504</v>
      </c>
      <c r="J162" t="s">
        <v>1857</v>
      </c>
      <c r="K162" t="s">
        <v>498</v>
      </c>
      <c r="L162" t="s">
        <v>19</v>
      </c>
      <c r="M162" t="s">
        <v>19</v>
      </c>
      <c r="N162" t="s">
        <v>19</v>
      </c>
      <c r="O162" t="s">
        <v>104</v>
      </c>
      <c r="P162">
        <v>100</v>
      </c>
      <c r="Q162">
        <v>1</v>
      </c>
      <c r="R162" t="s">
        <v>483</v>
      </c>
      <c r="S162" t="s">
        <v>700</v>
      </c>
      <c r="T162" s="171">
        <v>45839</v>
      </c>
      <c r="U162" s="171">
        <v>45989</v>
      </c>
      <c r="V162" t="s">
        <v>701</v>
      </c>
    </row>
    <row r="163" spans="1:22" x14ac:dyDescent="0.25">
      <c r="A163" s="31" t="str">
        <f t="shared" si="2"/>
        <v>105.1.1</v>
      </c>
      <c r="B163" t="s">
        <v>697</v>
      </c>
      <c r="C163">
        <v>1</v>
      </c>
      <c r="D163" t="s">
        <v>485</v>
      </c>
      <c r="E163" t="s">
        <v>702</v>
      </c>
      <c r="F163" t="s">
        <v>19</v>
      </c>
      <c r="G163" t="s">
        <v>19</v>
      </c>
      <c r="H163" t="s">
        <v>19</v>
      </c>
      <c r="I163" t="s">
        <v>19</v>
      </c>
      <c r="J163" t="s">
        <v>19</v>
      </c>
      <c r="K163" t="s">
        <v>19</v>
      </c>
      <c r="L163" t="s">
        <v>19</v>
      </c>
      <c r="M163" t="s">
        <v>19</v>
      </c>
      <c r="N163" t="s">
        <v>19</v>
      </c>
      <c r="O163" t="s">
        <v>105</v>
      </c>
      <c r="P163">
        <v>100</v>
      </c>
      <c r="Q163">
        <v>1</v>
      </c>
      <c r="R163" t="s">
        <v>483</v>
      </c>
      <c r="S163" t="s">
        <v>703</v>
      </c>
      <c r="T163" s="171">
        <v>45839</v>
      </c>
      <c r="U163" s="171">
        <v>45930</v>
      </c>
      <c r="V163" t="s">
        <v>701</v>
      </c>
    </row>
    <row r="164" spans="1:22" x14ac:dyDescent="0.25">
      <c r="A164" s="31" t="str">
        <f t="shared" si="2"/>
        <v>105.1.2</v>
      </c>
      <c r="B164" t="s">
        <v>697</v>
      </c>
      <c r="C164">
        <v>1</v>
      </c>
      <c r="D164" t="s">
        <v>1893</v>
      </c>
      <c r="E164" t="s">
        <v>704</v>
      </c>
      <c r="F164" t="s">
        <v>19</v>
      </c>
      <c r="G164" t="s">
        <v>19</v>
      </c>
      <c r="H164" t="s">
        <v>19</v>
      </c>
      <c r="I164" t="s">
        <v>19</v>
      </c>
      <c r="J164" t="s">
        <v>19</v>
      </c>
      <c r="K164" t="s">
        <v>19</v>
      </c>
      <c r="L164" t="s">
        <v>19</v>
      </c>
      <c r="M164" t="s">
        <v>19</v>
      </c>
      <c r="N164" t="s">
        <v>19</v>
      </c>
      <c r="O164" t="s">
        <v>106</v>
      </c>
      <c r="P164">
        <v>0</v>
      </c>
      <c r="Q164">
        <v>1</v>
      </c>
      <c r="R164" t="s">
        <v>483</v>
      </c>
      <c r="S164" t="s">
        <v>705</v>
      </c>
      <c r="T164" s="171">
        <v>45931</v>
      </c>
      <c r="U164" s="171">
        <v>45989</v>
      </c>
      <c r="V164" t="s">
        <v>526</v>
      </c>
    </row>
    <row r="165" spans="1:22" x14ac:dyDescent="0.25">
      <c r="A165" s="31" t="str">
        <f t="shared" si="2"/>
        <v>100.1</v>
      </c>
      <c r="B165" t="s">
        <v>1366</v>
      </c>
      <c r="C165">
        <v>2</v>
      </c>
      <c r="D165" t="s">
        <v>478</v>
      </c>
      <c r="E165" t="s">
        <v>1367</v>
      </c>
      <c r="F165" t="s">
        <v>497</v>
      </c>
      <c r="G165" t="s">
        <v>1508</v>
      </c>
      <c r="H165" t="s">
        <v>1509</v>
      </c>
      <c r="I165" t="s">
        <v>1510</v>
      </c>
      <c r="J165" t="s">
        <v>19</v>
      </c>
      <c r="K165" t="s">
        <v>498</v>
      </c>
      <c r="L165" t="s">
        <v>20</v>
      </c>
      <c r="M165" t="s">
        <v>528</v>
      </c>
      <c r="N165" t="s">
        <v>19</v>
      </c>
      <c r="O165" t="s">
        <v>393</v>
      </c>
      <c r="P165">
        <v>25</v>
      </c>
      <c r="Q165">
        <v>100</v>
      </c>
      <c r="R165" t="s">
        <v>511</v>
      </c>
      <c r="S165" t="s">
        <v>1368</v>
      </c>
      <c r="T165" s="171">
        <v>45719</v>
      </c>
      <c r="U165" s="171">
        <v>46007</v>
      </c>
      <c r="V165" t="s">
        <v>1369</v>
      </c>
    </row>
    <row r="166" spans="1:22" x14ac:dyDescent="0.25">
      <c r="A166" s="31" t="str">
        <f t="shared" si="2"/>
        <v>100.1.1</v>
      </c>
      <c r="B166" t="s">
        <v>1366</v>
      </c>
      <c r="C166">
        <v>2</v>
      </c>
      <c r="D166" t="s">
        <v>485</v>
      </c>
      <c r="E166" t="s">
        <v>1370</v>
      </c>
      <c r="F166" t="s">
        <v>19</v>
      </c>
      <c r="G166" t="s">
        <v>19</v>
      </c>
      <c r="H166" t="s">
        <v>19</v>
      </c>
      <c r="I166" t="s">
        <v>19</v>
      </c>
      <c r="J166" t="s">
        <v>19</v>
      </c>
      <c r="K166" t="s">
        <v>19</v>
      </c>
      <c r="L166" t="s">
        <v>19</v>
      </c>
      <c r="M166" t="s">
        <v>19</v>
      </c>
      <c r="N166" t="s">
        <v>19</v>
      </c>
      <c r="O166" t="s">
        <v>394</v>
      </c>
      <c r="P166">
        <v>25</v>
      </c>
      <c r="Q166">
        <v>1</v>
      </c>
      <c r="R166" t="s">
        <v>483</v>
      </c>
      <c r="S166" t="s">
        <v>1371</v>
      </c>
      <c r="T166" s="171">
        <v>45719</v>
      </c>
      <c r="U166" s="171">
        <v>45747</v>
      </c>
      <c r="V166" t="s">
        <v>1372</v>
      </c>
    </row>
    <row r="167" spans="1:22" x14ac:dyDescent="0.25">
      <c r="A167" s="31" t="str">
        <f t="shared" si="2"/>
        <v>100.1.2</v>
      </c>
      <c r="B167" t="s">
        <v>1366</v>
      </c>
      <c r="C167">
        <v>2</v>
      </c>
      <c r="D167" t="s">
        <v>485</v>
      </c>
      <c r="E167" t="s">
        <v>1373</v>
      </c>
      <c r="F167" t="s">
        <v>19</v>
      </c>
      <c r="G167" t="s">
        <v>19</v>
      </c>
      <c r="H167" t="s">
        <v>19</v>
      </c>
      <c r="I167" t="s">
        <v>19</v>
      </c>
      <c r="J167" t="s">
        <v>19</v>
      </c>
      <c r="K167" t="s">
        <v>19</v>
      </c>
      <c r="L167" t="s">
        <v>19</v>
      </c>
      <c r="M167" t="s">
        <v>19</v>
      </c>
      <c r="N167" t="s">
        <v>19</v>
      </c>
      <c r="O167" t="s">
        <v>395</v>
      </c>
      <c r="P167">
        <v>15</v>
      </c>
      <c r="Q167">
        <v>1</v>
      </c>
      <c r="R167" t="s">
        <v>483</v>
      </c>
      <c r="S167" t="s">
        <v>1374</v>
      </c>
      <c r="T167" s="171">
        <v>45748</v>
      </c>
      <c r="U167" s="171">
        <v>45777</v>
      </c>
      <c r="V167" t="s">
        <v>1369</v>
      </c>
    </row>
    <row r="168" spans="1:22" x14ac:dyDescent="0.25">
      <c r="A168" s="31" t="str">
        <f t="shared" si="2"/>
        <v>100.1.3</v>
      </c>
      <c r="B168" t="s">
        <v>1366</v>
      </c>
      <c r="C168">
        <v>2</v>
      </c>
      <c r="D168" t="s">
        <v>485</v>
      </c>
      <c r="E168" t="s">
        <v>1375</v>
      </c>
      <c r="F168" t="s">
        <v>19</v>
      </c>
      <c r="G168" t="s">
        <v>19</v>
      </c>
      <c r="H168" t="s">
        <v>19</v>
      </c>
      <c r="I168" t="s">
        <v>19</v>
      </c>
      <c r="J168" t="s">
        <v>19</v>
      </c>
      <c r="K168" t="s">
        <v>19</v>
      </c>
      <c r="L168" t="s">
        <v>19</v>
      </c>
      <c r="M168" t="s">
        <v>19</v>
      </c>
      <c r="N168" t="s">
        <v>19</v>
      </c>
      <c r="O168" t="s">
        <v>396</v>
      </c>
      <c r="P168">
        <v>60</v>
      </c>
      <c r="Q168">
        <v>100</v>
      </c>
      <c r="R168" t="s">
        <v>511</v>
      </c>
      <c r="S168" t="s">
        <v>1368</v>
      </c>
      <c r="T168" s="171">
        <v>45779</v>
      </c>
      <c r="U168" s="171">
        <v>46007</v>
      </c>
      <c r="V168" t="s">
        <v>1369</v>
      </c>
    </row>
    <row r="169" spans="1:22" x14ac:dyDescent="0.25">
      <c r="A169" s="31" t="str">
        <f t="shared" si="2"/>
        <v>100.2</v>
      </c>
      <c r="B169" t="s">
        <v>1366</v>
      </c>
      <c r="C169">
        <v>2</v>
      </c>
      <c r="D169" t="s">
        <v>478</v>
      </c>
      <c r="E169" t="s">
        <v>1376</v>
      </c>
      <c r="F169" t="s">
        <v>497</v>
      </c>
      <c r="G169" t="s">
        <v>1508</v>
      </c>
      <c r="H169" t="s">
        <v>1509</v>
      </c>
      <c r="I169" t="s">
        <v>1510</v>
      </c>
      <c r="J169" t="s">
        <v>1868</v>
      </c>
      <c r="K169" t="s">
        <v>498</v>
      </c>
      <c r="L169" t="s">
        <v>22</v>
      </c>
      <c r="M169" t="s">
        <v>606</v>
      </c>
      <c r="N169" t="s">
        <v>19</v>
      </c>
      <c r="O169" t="s">
        <v>413</v>
      </c>
      <c r="P169">
        <v>25</v>
      </c>
      <c r="Q169">
        <v>1</v>
      </c>
      <c r="R169" t="s">
        <v>483</v>
      </c>
      <c r="S169" t="s">
        <v>1377</v>
      </c>
      <c r="T169" s="171">
        <v>45691</v>
      </c>
      <c r="U169" s="171">
        <v>46007</v>
      </c>
      <c r="V169" t="s">
        <v>1378</v>
      </c>
    </row>
    <row r="170" spans="1:22" x14ac:dyDescent="0.25">
      <c r="A170" s="31" t="str">
        <f t="shared" si="2"/>
        <v>100.2.1</v>
      </c>
      <c r="B170" t="s">
        <v>1366</v>
      </c>
      <c r="C170">
        <v>2</v>
      </c>
      <c r="D170" t="s">
        <v>485</v>
      </c>
      <c r="E170" t="s">
        <v>1379</v>
      </c>
      <c r="F170" t="s">
        <v>19</v>
      </c>
      <c r="G170" t="s">
        <v>19</v>
      </c>
      <c r="H170" t="s">
        <v>19</v>
      </c>
      <c r="I170" t="s">
        <v>19</v>
      </c>
      <c r="J170" t="s">
        <v>19</v>
      </c>
      <c r="K170" t="s">
        <v>19</v>
      </c>
      <c r="L170" t="s">
        <v>19</v>
      </c>
      <c r="M170" t="s">
        <v>19</v>
      </c>
      <c r="N170" t="s">
        <v>19</v>
      </c>
      <c r="O170" t="s">
        <v>414</v>
      </c>
      <c r="P170">
        <v>30</v>
      </c>
      <c r="Q170">
        <v>1</v>
      </c>
      <c r="R170" t="s">
        <v>483</v>
      </c>
      <c r="S170" t="s">
        <v>1380</v>
      </c>
      <c r="T170" s="171">
        <v>45691</v>
      </c>
      <c r="U170" s="171">
        <v>45709</v>
      </c>
      <c r="V170" t="s">
        <v>1381</v>
      </c>
    </row>
    <row r="171" spans="1:22" x14ac:dyDescent="0.25">
      <c r="A171" s="31" t="str">
        <f t="shared" si="2"/>
        <v>100.2.2</v>
      </c>
      <c r="B171" t="s">
        <v>1366</v>
      </c>
      <c r="C171">
        <v>2</v>
      </c>
      <c r="D171" t="s">
        <v>485</v>
      </c>
      <c r="E171" t="s">
        <v>1382</v>
      </c>
      <c r="F171" t="s">
        <v>19</v>
      </c>
      <c r="G171" t="s">
        <v>19</v>
      </c>
      <c r="H171" t="s">
        <v>19</v>
      </c>
      <c r="I171" t="s">
        <v>19</v>
      </c>
      <c r="J171" t="s">
        <v>19</v>
      </c>
      <c r="K171" t="s">
        <v>19</v>
      </c>
      <c r="L171" t="s">
        <v>19</v>
      </c>
      <c r="M171" t="s">
        <v>19</v>
      </c>
      <c r="N171" t="s">
        <v>19</v>
      </c>
      <c r="O171" t="s">
        <v>415</v>
      </c>
      <c r="P171">
        <v>10</v>
      </c>
      <c r="Q171">
        <v>1</v>
      </c>
      <c r="R171" t="s">
        <v>483</v>
      </c>
      <c r="S171" t="s">
        <v>1383</v>
      </c>
      <c r="T171" s="171">
        <v>45705</v>
      </c>
      <c r="U171" s="171">
        <v>45730</v>
      </c>
      <c r="V171" t="s">
        <v>1378</v>
      </c>
    </row>
    <row r="172" spans="1:22" x14ac:dyDescent="0.25">
      <c r="A172" s="31" t="str">
        <f t="shared" si="2"/>
        <v>100.2.3</v>
      </c>
      <c r="B172" t="s">
        <v>1366</v>
      </c>
      <c r="C172">
        <v>2</v>
      </c>
      <c r="D172" t="s">
        <v>485</v>
      </c>
      <c r="E172" t="s">
        <v>1384</v>
      </c>
      <c r="F172" t="s">
        <v>19</v>
      </c>
      <c r="G172" t="s">
        <v>19</v>
      </c>
      <c r="H172" t="s">
        <v>19</v>
      </c>
      <c r="I172" t="s">
        <v>19</v>
      </c>
      <c r="J172" t="s">
        <v>19</v>
      </c>
      <c r="K172" t="s">
        <v>19</v>
      </c>
      <c r="L172" t="s">
        <v>19</v>
      </c>
      <c r="M172" t="s">
        <v>19</v>
      </c>
      <c r="N172" t="s">
        <v>19</v>
      </c>
      <c r="O172" t="s">
        <v>416</v>
      </c>
      <c r="P172">
        <v>60</v>
      </c>
      <c r="Q172">
        <v>100</v>
      </c>
      <c r="R172" t="s">
        <v>511</v>
      </c>
      <c r="S172" t="s">
        <v>1368</v>
      </c>
      <c r="T172" s="171">
        <v>45733</v>
      </c>
      <c r="U172" s="171">
        <v>46007</v>
      </c>
      <c r="V172" t="s">
        <v>1378</v>
      </c>
    </row>
    <row r="173" spans="1:22" x14ac:dyDescent="0.25">
      <c r="A173" s="31" t="str">
        <f t="shared" si="2"/>
        <v>100.3</v>
      </c>
      <c r="B173" t="s">
        <v>1366</v>
      </c>
      <c r="C173">
        <v>2</v>
      </c>
      <c r="D173" t="s">
        <v>478</v>
      </c>
      <c r="E173" t="s">
        <v>1385</v>
      </c>
      <c r="F173" t="s">
        <v>497</v>
      </c>
      <c r="G173" t="s">
        <v>1511</v>
      </c>
      <c r="H173" t="s">
        <v>1512</v>
      </c>
      <c r="I173" t="s">
        <v>1513</v>
      </c>
      <c r="J173" t="s">
        <v>1857</v>
      </c>
      <c r="K173" t="s">
        <v>498</v>
      </c>
      <c r="L173" t="s">
        <v>20</v>
      </c>
      <c r="M173" t="s">
        <v>715</v>
      </c>
      <c r="N173" t="s">
        <v>19</v>
      </c>
      <c r="O173" t="s">
        <v>349</v>
      </c>
      <c r="P173">
        <v>25</v>
      </c>
      <c r="Q173">
        <v>1</v>
      </c>
      <c r="R173" t="s">
        <v>483</v>
      </c>
      <c r="S173" t="s">
        <v>1377</v>
      </c>
      <c r="T173" s="171">
        <v>45684</v>
      </c>
      <c r="U173" s="171">
        <v>46007</v>
      </c>
      <c r="V173" t="s">
        <v>1386</v>
      </c>
    </row>
    <row r="174" spans="1:22" x14ac:dyDescent="0.25">
      <c r="A174" s="31" t="str">
        <f t="shared" si="2"/>
        <v>100.3.1</v>
      </c>
      <c r="B174" t="s">
        <v>1366</v>
      </c>
      <c r="C174">
        <v>2</v>
      </c>
      <c r="D174" t="s">
        <v>485</v>
      </c>
      <c r="E174" t="s">
        <v>1387</v>
      </c>
      <c r="F174" t="s">
        <v>19</v>
      </c>
      <c r="G174" t="s">
        <v>19</v>
      </c>
      <c r="H174" t="s">
        <v>19</v>
      </c>
      <c r="I174" t="s">
        <v>19</v>
      </c>
      <c r="J174" t="s">
        <v>19</v>
      </c>
      <c r="K174" t="s">
        <v>19</v>
      </c>
      <c r="L174" t="s">
        <v>19</v>
      </c>
      <c r="M174" t="s">
        <v>19</v>
      </c>
      <c r="N174" t="s">
        <v>19</v>
      </c>
      <c r="O174" t="s">
        <v>350</v>
      </c>
      <c r="P174">
        <v>50</v>
      </c>
      <c r="Q174">
        <v>1</v>
      </c>
      <c r="R174" t="s">
        <v>483</v>
      </c>
      <c r="S174" t="s">
        <v>1388</v>
      </c>
      <c r="T174" s="171">
        <v>45684</v>
      </c>
      <c r="U174" s="171">
        <v>45989</v>
      </c>
      <c r="V174" t="s">
        <v>1366</v>
      </c>
    </row>
    <row r="175" spans="1:22" x14ac:dyDescent="0.25">
      <c r="A175" s="31" t="str">
        <f t="shared" si="2"/>
        <v>100.3.2</v>
      </c>
      <c r="B175" t="s">
        <v>1366</v>
      </c>
      <c r="C175">
        <v>2</v>
      </c>
      <c r="D175" t="s">
        <v>485</v>
      </c>
      <c r="E175" t="s">
        <v>1389</v>
      </c>
      <c r="F175" t="s">
        <v>19</v>
      </c>
      <c r="G175" t="s">
        <v>19</v>
      </c>
      <c r="H175" t="s">
        <v>19</v>
      </c>
      <c r="I175" t="s">
        <v>19</v>
      </c>
      <c r="J175" t="s">
        <v>19</v>
      </c>
      <c r="K175" t="s">
        <v>19</v>
      </c>
      <c r="L175" t="s">
        <v>19</v>
      </c>
      <c r="M175" t="s">
        <v>19</v>
      </c>
      <c r="N175" t="s">
        <v>19</v>
      </c>
      <c r="O175" t="s">
        <v>1809</v>
      </c>
      <c r="P175">
        <v>50</v>
      </c>
      <c r="Q175">
        <v>100</v>
      </c>
      <c r="R175" t="s">
        <v>511</v>
      </c>
      <c r="S175" t="s">
        <v>1368</v>
      </c>
      <c r="T175" s="171">
        <v>45684</v>
      </c>
      <c r="U175" s="171">
        <v>46007</v>
      </c>
      <c r="V175" t="s">
        <v>1386</v>
      </c>
    </row>
    <row r="176" spans="1:22" x14ac:dyDescent="0.25">
      <c r="A176" s="31" t="str">
        <f t="shared" si="2"/>
        <v>100.3.3</v>
      </c>
      <c r="B176" s="157" t="s">
        <v>1366</v>
      </c>
      <c r="C176" s="157">
        <v>2</v>
      </c>
      <c r="D176" s="157" t="s">
        <v>1813</v>
      </c>
      <c r="E176" s="157" t="s">
        <v>1390</v>
      </c>
      <c r="F176" s="157" t="s">
        <v>19</v>
      </c>
      <c r="G176" s="157" t="s">
        <v>19</v>
      </c>
      <c r="H176" s="157" t="s">
        <v>19</v>
      </c>
      <c r="I176" s="157" t="s">
        <v>19</v>
      </c>
      <c r="J176" s="157" t="s">
        <v>19</v>
      </c>
      <c r="K176" s="157" t="s">
        <v>19</v>
      </c>
      <c r="L176" s="157" t="s">
        <v>19</v>
      </c>
      <c r="M176" s="157" t="s">
        <v>19</v>
      </c>
      <c r="N176" s="157" t="s">
        <v>19</v>
      </c>
      <c r="O176" s="157" t="s">
        <v>351</v>
      </c>
      <c r="P176" s="157">
        <v>10</v>
      </c>
      <c r="Q176" s="157">
        <v>1</v>
      </c>
      <c r="R176" s="157" t="s">
        <v>483</v>
      </c>
      <c r="S176" s="157" t="s">
        <v>1391</v>
      </c>
      <c r="T176" s="187">
        <v>45964</v>
      </c>
      <c r="U176" s="187">
        <v>46007</v>
      </c>
      <c r="V176" s="157" t="s">
        <v>1366</v>
      </c>
    </row>
    <row r="177" spans="1:22" x14ac:dyDescent="0.25">
      <c r="A177" s="31" t="str">
        <f t="shared" si="2"/>
        <v>100.3.4</v>
      </c>
      <c r="B177" s="157" t="s">
        <v>1366</v>
      </c>
      <c r="C177" s="157">
        <v>2</v>
      </c>
      <c r="D177" s="157" t="s">
        <v>1813</v>
      </c>
      <c r="E177" s="157" t="s">
        <v>1392</v>
      </c>
      <c r="F177" s="157" t="s">
        <v>19</v>
      </c>
      <c r="G177" s="157" t="s">
        <v>19</v>
      </c>
      <c r="H177" s="157" t="s">
        <v>19</v>
      </c>
      <c r="I177" s="157" t="s">
        <v>19</v>
      </c>
      <c r="J177" s="157" t="s">
        <v>19</v>
      </c>
      <c r="K177" s="157" t="s">
        <v>19</v>
      </c>
      <c r="L177" s="157" t="s">
        <v>19</v>
      </c>
      <c r="M177" s="157" t="s">
        <v>19</v>
      </c>
      <c r="N177" s="157" t="s">
        <v>19</v>
      </c>
      <c r="O177" s="157" t="s">
        <v>352</v>
      </c>
      <c r="P177" s="157">
        <v>20</v>
      </c>
      <c r="Q177" s="157">
        <v>100</v>
      </c>
      <c r="R177" s="157" t="s">
        <v>511</v>
      </c>
      <c r="S177" s="157" t="s">
        <v>1368</v>
      </c>
      <c r="T177" s="187">
        <v>45866</v>
      </c>
      <c r="U177" s="187">
        <v>46007</v>
      </c>
      <c r="V177" s="157" t="s">
        <v>1393</v>
      </c>
    </row>
    <row r="178" spans="1:22" x14ac:dyDescent="0.25">
      <c r="A178" s="31" t="str">
        <f t="shared" si="2"/>
        <v>100.4</v>
      </c>
      <c r="B178" t="s">
        <v>1366</v>
      </c>
      <c r="C178">
        <v>2</v>
      </c>
      <c r="D178" t="s">
        <v>478</v>
      </c>
      <c r="E178" t="s">
        <v>1394</v>
      </c>
      <c r="F178" t="s">
        <v>497</v>
      </c>
      <c r="G178" t="s">
        <v>1502</v>
      </c>
      <c r="H178" t="s">
        <v>1503</v>
      </c>
      <c r="I178" t="s">
        <v>1504</v>
      </c>
      <c r="J178" t="s">
        <v>19</v>
      </c>
      <c r="K178" t="s">
        <v>481</v>
      </c>
      <c r="L178" t="s">
        <v>20</v>
      </c>
      <c r="M178" t="s">
        <v>592</v>
      </c>
      <c r="N178" t="s">
        <v>19</v>
      </c>
      <c r="O178" t="s">
        <v>163</v>
      </c>
      <c r="P178">
        <v>25</v>
      </c>
      <c r="Q178">
        <v>100</v>
      </c>
      <c r="R178" t="s">
        <v>511</v>
      </c>
      <c r="S178" t="s">
        <v>1395</v>
      </c>
      <c r="T178" s="171">
        <v>45684</v>
      </c>
      <c r="U178" s="171">
        <v>46010</v>
      </c>
      <c r="V178" t="s">
        <v>1366</v>
      </c>
    </row>
    <row r="179" spans="1:22" x14ac:dyDescent="0.25">
      <c r="A179" s="31" t="str">
        <f t="shared" si="2"/>
        <v>100.4.1</v>
      </c>
      <c r="B179" t="s">
        <v>1366</v>
      </c>
      <c r="C179">
        <v>2</v>
      </c>
      <c r="D179" t="s">
        <v>485</v>
      </c>
      <c r="E179" t="s">
        <v>1396</v>
      </c>
      <c r="F179" t="s">
        <v>19</v>
      </c>
      <c r="G179" t="s">
        <v>19</v>
      </c>
      <c r="H179" t="s">
        <v>19</v>
      </c>
      <c r="I179" t="s">
        <v>19</v>
      </c>
      <c r="J179" t="s">
        <v>19</v>
      </c>
      <c r="K179" t="s">
        <v>19</v>
      </c>
      <c r="L179" t="s">
        <v>19</v>
      </c>
      <c r="M179" t="s">
        <v>19</v>
      </c>
      <c r="N179" t="s">
        <v>19</v>
      </c>
      <c r="O179" t="s">
        <v>164</v>
      </c>
      <c r="P179">
        <v>10</v>
      </c>
      <c r="Q179">
        <v>1</v>
      </c>
      <c r="R179" t="s">
        <v>483</v>
      </c>
      <c r="S179" t="s">
        <v>1397</v>
      </c>
      <c r="T179" s="171">
        <v>45684</v>
      </c>
      <c r="U179" s="171">
        <v>45716</v>
      </c>
      <c r="V179" t="s">
        <v>1366</v>
      </c>
    </row>
    <row r="180" spans="1:22" x14ac:dyDescent="0.25">
      <c r="A180" s="31" t="str">
        <f t="shared" si="2"/>
        <v>100.4.2</v>
      </c>
      <c r="B180" t="s">
        <v>1366</v>
      </c>
      <c r="C180">
        <v>2</v>
      </c>
      <c r="D180" t="s">
        <v>485</v>
      </c>
      <c r="E180" t="s">
        <v>1398</v>
      </c>
      <c r="F180" t="s">
        <v>19</v>
      </c>
      <c r="G180" t="s">
        <v>19</v>
      </c>
      <c r="H180" t="s">
        <v>19</v>
      </c>
      <c r="I180" t="s">
        <v>19</v>
      </c>
      <c r="J180" t="s">
        <v>19</v>
      </c>
      <c r="K180" t="s">
        <v>19</v>
      </c>
      <c r="L180" t="s">
        <v>19</v>
      </c>
      <c r="M180" t="s">
        <v>19</v>
      </c>
      <c r="N180" t="s">
        <v>19</v>
      </c>
      <c r="O180" t="s">
        <v>1810</v>
      </c>
      <c r="P180">
        <v>30</v>
      </c>
      <c r="Q180">
        <v>1</v>
      </c>
      <c r="R180" t="s">
        <v>483</v>
      </c>
      <c r="S180" t="s">
        <v>1811</v>
      </c>
      <c r="T180" s="171">
        <v>45719</v>
      </c>
      <c r="U180" s="171">
        <v>45863</v>
      </c>
      <c r="V180" t="s">
        <v>1366</v>
      </c>
    </row>
    <row r="181" spans="1:22" x14ac:dyDescent="0.25">
      <c r="A181" s="31" t="str">
        <f t="shared" si="2"/>
        <v>100.4.3</v>
      </c>
      <c r="B181" t="s">
        <v>1366</v>
      </c>
      <c r="C181">
        <v>2</v>
      </c>
      <c r="D181" t="s">
        <v>485</v>
      </c>
      <c r="E181" t="s">
        <v>1399</v>
      </c>
      <c r="F181" t="s">
        <v>19</v>
      </c>
      <c r="G181" t="s">
        <v>19</v>
      </c>
      <c r="H181" t="s">
        <v>19</v>
      </c>
      <c r="I181" t="s">
        <v>19</v>
      </c>
      <c r="J181" t="s">
        <v>19</v>
      </c>
      <c r="K181" t="s">
        <v>19</v>
      </c>
      <c r="L181" t="s">
        <v>19</v>
      </c>
      <c r="M181" t="s">
        <v>19</v>
      </c>
      <c r="N181" t="s">
        <v>19</v>
      </c>
      <c r="O181" t="s">
        <v>1812</v>
      </c>
      <c r="P181">
        <v>60</v>
      </c>
      <c r="Q181">
        <v>100</v>
      </c>
      <c r="R181" t="s">
        <v>511</v>
      </c>
      <c r="S181" t="s">
        <v>1368</v>
      </c>
      <c r="T181" s="171">
        <v>45719</v>
      </c>
      <c r="U181" s="171">
        <v>46010</v>
      </c>
      <c r="V181" t="s">
        <v>1366</v>
      </c>
    </row>
    <row r="182" spans="1:22" x14ac:dyDescent="0.25">
      <c r="A182" s="31" t="str">
        <f t="shared" si="2"/>
        <v>100.4.4</v>
      </c>
      <c r="B182" s="157" t="s">
        <v>1366</v>
      </c>
      <c r="C182" s="157">
        <v>2</v>
      </c>
      <c r="D182" s="157" t="s">
        <v>1813</v>
      </c>
      <c r="E182" s="157" t="s">
        <v>1400</v>
      </c>
      <c r="F182" s="157" t="s">
        <v>19</v>
      </c>
      <c r="G182" s="157" t="s">
        <v>19</v>
      </c>
      <c r="H182" s="157" t="s">
        <v>19</v>
      </c>
      <c r="I182" s="157" t="s">
        <v>19</v>
      </c>
      <c r="J182" s="157" t="s">
        <v>19</v>
      </c>
      <c r="K182" s="157" t="s">
        <v>19</v>
      </c>
      <c r="L182" s="157" t="s">
        <v>19</v>
      </c>
      <c r="M182" s="157" t="s">
        <v>19</v>
      </c>
      <c r="N182" s="157" t="s">
        <v>19</v>
      </c>
      <c r="O182" s="157" t="s">
        <v>165</v>
      </c>
      <c r="P182" s="157">
        <v>30</v>
      </c>
      <c r="Q182" s="157">
        <v>1</v>
      </c>
      <c r="R182" s="157" t="s">
        <v>483</v>
      </c>
      <c r="S182" s="157" t="s">
        <v>1377</v>
      </c>
      <c r="T182" s="187">
        <v>45736</v>
      </c>
      <c r="U182" s="187">
        <v>45898</v>
      </c>
      <c r="V182" s="157" t="s">
        <v>1366</v>
      </c>
    </row>
    <row r="183" spans="1:22" x14ac:dyDescent="0.25">
      <c r="A183" s="31" t="str">
        <f t="shared" si="2"/>
        <v>100.4.5</v>
      </c>
      <c r="B183" s="157" t="s">
        <v>1366</v>
      </c>
      <c r="C183" s="157">
        <v>2</v>
      </c>
      <c r="D183" s="157" t="s">
        <v>1813</v>
      </c>
      <c r="E183" s="157" t="s">
        <v>1401</v>
      </c>
      <c r="F183" s="157" t="s">
        <v>19</v>
      </c>
      <c r="G183" s="157" t="s">
        <v>19</v>
      </c>
      <c r="H183" s="157" t="s">
        <v>19</v>
      </c>
      <c r="I183" s="157" t="s">
        <v>19</v>
      </c>
      <c r="J183" s="157" t="s">
        <v>19</v>
      </c>
      <c r="K183" s="157" t="s">
        <v>19</v>
      </c>
      <c r="L183" s="157" t="s">
        <v>19</v>
      </c>
      <c r="M183" s="157" t="s">
        <v>19</v>
      </c>
      <c r="N183" s="157" t="s">
        <v>19</v>
      </c>
      <c r="O183" s="157" t="s">
        <v>166</v>
      </c>
      <c r="P183" s="157">
        <v>20</v>
      </c>
      <c r="Q183" s="157">
        <v>1</v>
      </c>
      <c r="R183" s="157" t="s">
        <v>483</v>
      </c>
      <c r="S183" s="157" t="s">
        <v>1402</v>
      </c>
      <c r="T183" s="187">
        <v>45832</v>
      </c>
      <c r="U183" s="187">
        <v>46010</v>
      </c>
      <c r="V183" s="157" t="s">
        <v>1366</v>
      </c>
    </row>
    <row r="184" spans="1:22" x14ac:dyDescent="0.25">
      <c r="A184" s="31" t="str">
        <f t="shared" si="2"/>
        <v>2000.1</v>
      </c>
      <c r="B184" t="s">
        <v>990</v>
      </c>
      <c r="C184">
        <v>1</v>
      </c>
      <c r="D184" t="s">
        <v>478</v>
      </c>
      <c r="E184" t="s">
        <v>991</v>
      </c>
      <c r="F184" t="s">
        <v>699</v>
      </c>
      <c r="G184" t="s">
        <v>1517</v>
      </c>
      <c r="H184" t="s">
        <v>1518</v>
      </c>
      <c r="I184" t="s">
        <v>1519</v>
      </c>
      <c r="J184" t="s">
        <v>1857</v>
      </c>
      <c r="K184" t="s">
        <v>481</v>
      </c>
      <c r="L184" t="s">
        <v>32</v>
      </c>
      <c r="M184" t="s">
        <v>632</v>
      </c>
      <c r="N184" t="s">
        <v>19</v>
      </c>
      <c r="O184" t="s">
        <v>117</v>
      </c>
      <c r="P184">
        <v>50</v>
      </c>
      <c r="Q184">
        <v>60</v>
      </c>
      <c r="R184" t="s">
        <v>511</v>
      </c>
      <c r="S184" t="s">
        <v>992</v>
      </c>
      <c r="T184" s="171">
        <v>45659</v>
      </c>
      <c r="U184" s="171">
        <v>46022</v>
      </c>
      <c r="V184" t="s">
        <v>990</v>
      </c>
    </row>
    <row r="185" spans="1:22" x14ac:dyDescent="0.25">
      <c r="A185" s="31" t="str">
        <f t="shared" si="2"/>
        <v>2000.1.1</v>
      </c>
      <c r="B185" t="s">
        <v>990</v>
      </c>
      <c r="C185">
        <v>1</v>
      </c>
      <c r="D185" t="s">
        <v>485</v>
      </c>
      <c r="E185" t="s">
        <v>993</v>
      </c>
      <c r="F185" t="s">
        <v>19</v>
      </c>
      <c r="G185" t="s">
        <v>19</v>
      </c>
      <c r="H185" t="s">
        <v>19</v>
      </c>
      <c r="I185" t="s">
        <v>19</v>
      </c>
      <c r="J185" t="s">
        <v>19</v>
      </c>
      <c r="K185" t="s">
        <v>19</v>
      </c>
      <c r="L185" t="s">
        <v>19</v>
      </c>
      <c r="M185" t="s">
        <v>19</v>
      </c>
      <c r="N185" t="s">
        <v>19</v>
      </c>
      <c r="O185" t="s">
        <v>118</v>
      </c>
      <c r="P185">
        <v>100</v>
      </c>
      <c r="Q185">
        <v>60</v>
      </c>
      <c r="R185" t="s">
        <v>511</v>
      </c>
      <c r="S185" t="s">
        <v>992</v>
      </c>
      <c r="T185" s="171">
        <v>45659</v>
      </c>
      <c r="U185" s="171">
        <v>46022</v>
      </c>
      <c r="V185" t="s">
        <v>990</v>
      </c>
    </row>
    <row r="186" spans="1:22" x14ac:dyDescent="0.25">
      <c r="A186" s="31" t="str">
        <f t="shared" si="2"/>
        <v>2000.2</v>
      </c>
      <c r="B186" t="s">
        <v>990</v>
      </c>
      <c r="C186">
        <v>1</v>
      </c>
      <c r="D186" t="s">
        <v>478</v>
      </c>
      <c r="E186" t="s">
        <v>994</v>
      </c>
      <c r="F186" t="s">
        <v>19</v>
      </c>
      <c r="G186" t="s">
        <v>1505</v>
      </c>
      <c r="H186" t="s">
        <v>1506</v>
      </c>
      <c r="I186" t="s">
        <v>1507</v>
      </c>
      <c r="J186" t="s">
        <v>1857</v>
      </c>
      <c r="K186" t="s">
        <v>498</v>
      </c>
      <c r="L186" t="s">
        <v>19</v>
      </c>
      <c r="M186" t="s">
        <v>632</v>
      </c>
      <c r="N186" t="s">
        <v>19</v>
      </c>
      <c r="O186" t="s">
        <v>129</v>
      </c>
      <c r="P186">
        <v>10</v>
      </c>
      <c r="Q186">
        <v>1</v>
      </c>
      <c r="R186" t="s">
        <v>483</v>
      </c>
      <c r="S186" t="s">
        <v>995</v>
      </c>
      <c r="T186" s="171">
        <v>45719</v>
      </c>
      <c r="U186" s="171">
        <v>45961</v>
      </c>
      <c r="V186" t="s">
        <v>996</v>
      </c>
    </row>
    <row r="187" spans="1:22" x14ac:dyDescent="0.25">
      <c r="A187" s="31" t="str">
        <f t="shared" si="2"/>
        <v>2000.2.1</v>
      </c>
      <c r="B187" t="s">
        <v>990</v>
      </c>
      <c r="C187">
        <v>1</v>
      </c>
      <c r="D187" t="s">
        <v>1893</v>
      </c>
      <c r="E187" t="s">
        <v>997</v>
      </c>
      <c r="F187" t="s">
        <v>19</v>
      </c>
      <c r="G187" t="s">
        <v>19</v>
      </c>
      <c r="H187" t="s">
        <v>19</v>
      </c>
      <c r="I187" t="s">
        <v>19</v>
      </c>
      <c r="J187" t="s">
        <v>19</v>
      </c>
      <c r="K187" t="s">
        <v>19</v>
      </c>
      <c r="L187" t="s">
        <v>19</v>
      </c>
      <c r="M187" t="s">
        <v>19</v>
      </c>
      <c r="N187" t="s">
        <v>19</v>
      </c>
      <c r="O187" t="s">
        <v>130</v>
      </c>
      <c r="P187">
        <v>0</v>
      </c>
      <c r="Q187">
        <v>1</v>
      </c>
      <c r="R187" t="s">
        <v>483</v>
      </c>
      <c r="S187" t="s">
        <v>998</v>
      </c>
      <c r="T187" s="171">
        <v>45719</v>
      </c>
      <c r="U187" s="171">
        <v>45747</v>
      </c>
      <c r="V187" t="s">
        <v>706</v>
      </c>
    </row>
    <row r="188" spans="1:22" x14ac:dyDescent="0.25">
      <c r="A188" s="31" t="str">
        <f t="shared" si="2"/>
        <v>2000.2.2</v>
      </c>
      <c r="B188" t="s">
        <v>990</v>
      </c>
      <c r="C188">
        <v>1</v>
      </c>
      <c r="D188" t="s">
        <v>485</v>
      </c>
      <c r="E188" t="s">
        <v>999</v>
      </c>
      <c r="F188" t="s">
        <v>19</v>
      </c>
      <c r="G188" t="s">
        <v>19</v>
      </c>
      <c r="H188" t="s">
        <v>19</v>
      </c>
      <c r="I188" t="s">
        <v>19</v>
      </c>
      <c r="J188" t="s">
        <v>19</v>
      </c>
      <c r="K188" t="s">
        <v>19</v>
      </c>
      <c r="L188" t="s">
        <v>19</v>
      </c>
      <c r="M188" t="s">
        <v>19</v>
      </c>
      <c r="N188" t="s">
        <v>19</v>
      </c>
      <c r="O188" t="s">
        <v>131</v>
      </c>
      <c r="P188">
        <v>50</v>
      </c>
      <c r="Q188">
        <v>1</v>
      </c>
      <c r="R188" t="s">
        <v>483</v>
      </c>
      <c r="S188" t="s">
        <v>1000</v>
      </c>
      <c r="T188" s="171">
        <v>45748</v>
      </c>
      <c r="U188" s="171">
        <v>45807</v>
      </c>
      <c r="V188" t="s">
        <v>996</v>
      </c>
    </row>
    <row r="189" spans="1:22" x14ac:dyDescent="0.25">
      <c r="A189" s="31" t="str">
        <f t="shared" si="2"/>
        <v>2000.2.3</v>
      </c>
      <c r="B189" t="s">
        <v>990</v>
      </c>
      <c r="C189">
        <v>1</v>
      </c>
      <c r="D189" t="s">
        <v>1893</v>
      </c>
      <c r="E189" t="s">
        <v>1001</v>
      </c>
      <c r="F189" t="s">
        <v>19</v>
      </c>
      <c r="G189" t="s">
        <v>19</v>
      </c>
      <c r="H189" t="s">
        <v>19</v>
      </c>
      <c r="I189" t="s">
        <v>19</v>
      </c>
      <c r="J189" t="s">
        <v>19</v>
      </c>
      <c r="K189" t="s">
        <v>19</v>
      </c>
      <c r="L189" t="s">
        <v>19</v>
      </c>
      <c r="M189" t="s">
        <v>19</v>
      </c>
      <c r="N189" t="s">
        <v>19</v>
      </c>
      <c r="O189" t="s">
        <v>132</v>
      </c>
      <c r="P189">
        <v>0</v>
      </c>
      <c r="Q189">
        <v>1</v>
      </c>
      <c r="R189" t="s">
        <v>483</v>
      </c>
      <c r="S189" t="s">
        <v>1002</v>
      </c>
      <c r="T189" s="171">
        <v>45811</v>
      </c>
      <c r="U189" s="171">
        <v>45898</v>
      </c>
      <c r="V189" t="s">
        <v>706</v>
      </c>
    </row>
    <row r="190" spans="1:22" x14ac:dyDescent="0.25">
      <c r="A190" s="31" t="str">
        <f t="shared" si="2"/>
        <v>2000.2.4</v>
      </c>
      <c r="B190" t="s">
        <v>990</v>
      </c>
      <c r="C190">
        <v>1</v>
      </c>
      <c r="D190" t="s">
        <v>485</v>
      </c>
      <c r="E190" t="s">
        <v>1003</v>
      </c>
      <c r="F190" t="s">
        <v>19</v>
      </c>
      <c r="G190" t="s">
        <v>19</v>
      </c>
      <c r="H190" t="s">
        <v>19</v>
      </c>
      <c r="I190" t="s">
        <v>19</v>
      </c>
      <c r="J190" t="s">
        <v>19</v>
      </c>
      <c r="K190" t="s">
        <v>19</v>
      </c>
      <c r="L190" t="s">
        <v>19</v>
      </c>
      <c r="M190" t="s">
        <v>19</v>
      </c>
      <c r="N190" t="s">
        <v>19</v>
      </c>
      <c r="O190" t="s">
        <v>133</v>
      </c>
      <c r="P190">
        <v>50</v>
      </c>
      <c r="Q190">
        <v>1</v>
      </c>
      <c r="R190" t="s">
        <v>483</v>
      </c>
      <c r="S190" t="s">
        <v>995</v>
      </c>
      <c r="T190" s="171">
        <v>45901</v>
      </c>
      <c r="U190" s="171">
        <v>45961</v>
      </c>
      <c r="V190" t="s">
        <v>996</v>
      </c>
    </row>
    <row r="191" spans="1:22" x14ac:dyDescent="0.25">
      <c r="A191" s="31" t="str">
        <f t="shared" si="2"/>
        <v>2000.3</v>
      </c>
      <c r="B191" t="s">
        <v>990</v>
      </c>
      <c r="C191">
        <v>1</v>
      </c>
      <c r="D191" t="s">
        <v>478</v>
      </c>
      <c r="E191" t="s">
        <v>1004</v>
      </c>
      <c r="F191" t="s">
        <v>480</v>
      </c>
      <c r="G191" t="s">
        <v>1508</v>
      </c>
      <c r="H191" t="s">
        <v>1509</v>
      </c>
      <c r="I191" t="s">
        <v>1510</v>
      </c>
      <c r="J191" t="s">
        <v>1868</v>
      </c>
      <c r="K191" t="s">
        <v>498</v>
      </c>
      <c r="L191" t="s">
        <v>19</v>
      </c>
      <c r="M191" t="s">
        <v>1005</v>
      </c>
      <c r="N191" t="s">
        <v>19</v>
      </c>
      <c r="O191" t="s">
        <v>125</v>
      </c>
      <c r="P191">
        <v>10</v>
      </c>
      <c r="Q191">
        <v>1</v>
      </c>
      <c r="R191" t="s">
        <v>483</v>
      </c>
      <c r="S191" t="s">
        <v>1006</v>
      </c>
      <c r="T191" s="171">
        <v>45691</v>
      </c>
      <c r="U191" s="171">
        <v>45989</v>
      </c>
      <c r="V191" t="s">
        <v>1007</v>
      </c>
    </row>
    <row r="192" spans="1:22" x14ac:dyDescent="0.25">
      <c r="A192" s="31" t="str">
        <f t="shared" si="2"/>
        <v>2000.3.1</v>
      </c>
      <c r="B192" t="s">
        <v>990</v>
      </c>
      <c r="C192">
        <v>1</v>
      </c>
      <c r="D192" t="s">
        <v>485</v>
      </c>
      <c r="E192" t="s">
        <v>1008</v>
      </c>
      <c r="F192" t="s">
        <v>19</v>
      </c>
      <c r="G192" t="s">
        <v>19</v>
      </c>
      <c r="H192" t="s">
        <v>19</v>
      </c>
      <c r="I192" t="s">
        <v>19</v>
      </c>
      <c r="J192" t="s">
        <v>19</v>
      </c>
      <c r="K192" t="s">
        <v>19</v>
      </c>
      <c r="L192" t="s">
        <v>19</v>
      </c>
      <c r="M192" t="s">
        <v>19</v>
      </c>
      <c r="N192" t="s">
        <v>19</v>
      </c>
      <c r="O192" t="s">
        <v>126</v>
      </c>
      <c r="P192">
        <v>10</v>
      </c>
      <c r="Q192">
        <v>1</v>
      </c>
      <c r="R192" t="s">
        <v>483</v>
      </c>
      <c r="S192" t="s">
        <v>1009</v>
      </c>
      <c r="T192" s="171">
        <v>45691</v>
      </c>
      <c r="U192" s="171">
        <v>45716</v>
      </c>
      <c r="V192" t="s">
        <v>1007</v>
      </c>
    </row>
    <row r="193" spans="1:22" x14ac:dyDescent="0.25">
      <c r="A193" s="31" t="str">
        <f t="shared" si="2"/>
        <v>2000.3.2</v>
      </c>
      <c r="B193" t="s">
        <v>990</v>
      </c>
      <c r="C193">
        <v>1</v>
      </c>
      <c r="D193" t="s">
        <v>485</v>
      </c>
      <c r="E193" t="s">
        <v>1010</v>
      </c>
      <c r="F193" t="s">
        <v>19</v>
      </c>
      <c r="G193" t="s">
        <v>19</v>
      </c>
      <c r="H193" t="s">
        <v>19</v>
      </c>
      <c r="I193" t="s">
        <v>19</v>
      </c>
      <c r="J193" t="s">
        <v>19</v>
      </c>
      <c r="K193" t="s">
        <v>19</v>
      </c>
      <c r="L193" t="s">
        <v>19</v>
      </c>
      <c r="M193" t="s">
        <v>19</v>
      </c>
      <c r="N193" t="s">
        <v>19</v>
      </c>
      <c r="O193" t="s">
        <v>127</v>
      </c>
      <c r="P193">
        <v>60</v>
      </c>
      <c r="Q193">
        <v>8</v>
      </c>
      <c r="R193" t="s">
        <v>483</v>
      </c>
      <c r="S193" t="s">
        <v>1011</v>
      </c>
      <c r="T193" s="171">
        <v>45719</v>
      </c>
      <c r="U193" s="171">
        <v>45961</v>
      </c>
      <c r="V193" t="s">
        <v>990</v>
      </c>
    </row>
    <row r="194" spans="1:22" x14ac:dyDescent="0.25">
      <c r="A194" s="31" t="str">
        <f t="shared" si="2"/>
        <v>2000.3.3</v>
      </c>
      <c r="B194" t="s">
        <v>990</v>
      </c>
      <c r="C194">
        <v>1</v>
      </c>
      <c r="D194" t="s">
        <v>485</v>
      </c>
      <c r="E194" t="s">
        <v>1012</v>
      </c>
      <c r="F194" t="s">
        <v>19</v>
      </c>
      <c r="G194" t="s">
        <v>19</v>
      </c>
      <c r="H194" t="s">
        <v>19</v>
      </c>
      <c r="I194" t="s">
        <v>19</v>
      </c>
      <c r="J194" t="s">
        <v>19</v>
      </c>
      <c r="K194" t="s">
        <v>19</v>
      </c>
      <c r="L194" t="s">
        <v>19</v>
      </c>
      <c r="M194" t="s">
        <v>19</v>
      </c>
      <c r="N194" t="s">
        <v>19</v>
      </c>
      <c r="O194" t="s">
        <v>128</v>
      </c>
      <c r="P194">
        <v>30</v>
      </c>
      <c r="Q194">
        <v>1</v>
      </c>
      <c r="R194" t="s">
        <v>483</v>
      </c>
      <c r="S194" t="s">
        <v>1013</v>
      </c>
      <c r="T194" s="171">
        <v>45965</v>
      </c>
      <c r="U194" s="171">
        <v>45989</v>
      </c>
      <c r="V194" t="s">
        <v>1007</v>
      </c>
    </row>
    <row r="195" spans="1:22" x14ac:dyDescent="0.25">
      <c r="A195" s="31" t="str">
        <f t="shared" ref="A195:A258" si="3">+E195</f>
        <v>2000.4</v>
      </c>
      <c r="B195" t="s">
        <v>990</v>
      </c>
      <c r="C195">
        <v>1</v>
      </c>
      <c r="D195" t="s">
        <v>478</v>
      </c>
      <c r="E195" t="s">
        <v>1014</v>
      </c>
      <c r="F195" t="s">
        <v>497</v>
      </c>
      <c r="G195" t="s">
        <v>1508</v>
      </c>
      <c r="H195" t="s">
        <v>1509</v>
      </c>
      <c r="I195" t="s">
        <v>1510</v>
      </c>
      <c r="J195" t="s">
        <v>19</v>
      </c>
      <c r="K195" t="s">
        <v>498</v>
      </c>
      <c r="L195" t="s">
        <v>19</v>
      </c>
      <c r="M195" t="s">
        <v>1005</v>
      </c>
      <c r="N195" t="s">
        <v>19</v>
      </c>
      <c r="O195" t="s">
        <v>423</v>
      </c>
      <c r="P195">
        <v>10</v>
      </c>
      <c r="Q195">
        <v>1</v>
      </c>
      <c r="R195" t="s">
        <v>483</v>
      </c>
      <c r="S195" t="s">
        <v>1002</v>
      </c>
      <c r="T195" s="171">
        <v>45677</v>
      </c>
      <c r="U195" s="171">
        <v>45989</v>
      </c>
      <c r="V195" t="s">
        <v>1015</v>
      </c>
    </row>
    <row r="196" spans="1:22" x14ac:dyDescent="0.25">
      <c r="A196" s="31" t="str">
        <f t="shared" si="3"/>
        <v>2000.4.1</v>
      </c>
      <c r="B196" t="s">
        <v>990</v>
      </c>
      <c r="C196">
        <v>1</v>
      </c>
      <c r="D196" t="s">
        <v>485</v>
      </c>
      <c r="E196" t="s">
        <v>1016</v>
      </c>
      <c r="F196" t="s">
        <v>19</v>
      </c>
      <c r="G196" t="s">
        <v>19</v>
      </c>
      <c r="H196" t="s">
        <v>19</v>
      </c>
      <c r="I196" t="s">
        <v>19</v>
      </c>
      <c r="J196" t="s">
        <v>19</v>
      </c>
      <c r="K196" t="s">
        <v>19</v>
      </c>
      <c r="L196" t="s">
        <v>19</v>
      </c>
      <c r="M196" t="s">
        <v>19</v>
      </c>
      <c r="N196" t="s">
        <v>19</v>
      </c>
      <c r="O196" t="s">
        <v>424</v>
      </c>
      <c r="P196">
        <v>40</v>
      </c>
      <c r="Q196">
        <v>1</v>
      </c>
      <c r="R196" t="s">
        <v>483</v>
      </c>
      <c r="S196" t="s">
        <v>1017</v>
      </c>
      <c r="T196" s="171">
        <v>45677</v>
      </c>
      <c r="U196" s="171">
        <v>45716</v>
      </c>
      <c r="V196" t="s">
        <v>1018</v>
      </c>
    </row>
    <row r="197" spans="1:22" x14ac:dyDescent="0.25">
      <c r="A197" s="31" t="str">
        <f t="shared" si="3"/>
        <v>2000.4.2</v>
      </c>
      <c r="B197" t="s">
        <v>990</v>
      </c>
      <c r="C197">
        <v>1</v>
      </c>
      <c r="D197" t="s">
        <v>1893</v>
      </c>
      <c r="E197" t="s">
        <v>1019</v>
      </c>
      <c r="F197" t="s">
        <v>19</v>
      </c>
      <c r="G197" t="s">
        <v>19</v>
      </c>
      <c r="H197" t="s">
        <v>19</v>
      </c>
      <c r="I197" t="s">
        <v>19</v>
      </c>
      <c r="J197" t="s">
        <v>19</v>
      </c>
      <c r="K197" t="s">
        <v>19</v>
      </c>
      <c r="L197" t="s">
        <v>19</v>
      </c>
      <c r="M197" t="s">
        <v>19</v>
      </c>
      <c r="N197" t="s">
        <v>19</v>
      </c>
      <c r="O197" t="s">
        <v>425</v>
      </c>
      <c r="P197">
        <v>0</v>
      </c>
      <c r="Q197">
        <v>1</v>
      </c>
      <c r="R197" t="s">
        <v>483</v>
      </c>
      <c r="S197" t="s">
        <v>1020</v>
      </c>
      <c r="T197" s="171">
        <v>45677</v>
      </c>
      <c r="U197" s="171">
        <v>45716</v>
      </c>
      <c r="V197" t="s">
        <v>1021</v>
      </c>
    </row>
    <row r="198" spans="1:22" x14ac:dyDescent="0.25">
      <c r="A198" s="31" t="str">
        <f t="shared" si="3"/>
        <v>2000.4.3</v>
      </c>
      <c r="B198" t="s">
        <v>990</v>
      </c>
      <c r="C198">
        <v>1</v>
      </c>
      <c r="D198" t="s">
        <v>485</v>
      </c>
      <c r="E198" t="s">
        <v>1022</v>
      </c>
      <c r="F198" t="s">
        <v>19</v>
      </c>
      <c r="G198" t="s">
        <v>19</v>
      </c>
      <c r="H198" t="s">
        <v>19</v>
      </c>
      <c r="I198" t="s">
        <v>19</v>
      </c>
      <c r="J198" t="s">
        <v>19</v>
      </c>
      <c r="K198" t="s">
        <v>19</v>
      </c>
      <c r="L198" t="s">
        <v>19</v>
      </c>
      <c r="M198" t="s">
        <v>19</v>
      </c>
      <c r="N198" t="s">
        <v>19</v>
      </c>
      <c r="O198" t="s">
        <v>426</v>
      </c>
      <c r="P198">
        <v>30</v>
      </c>
      <c r="Q198">
        <v>1</v>
      </c>
      <c r="R198" t="s">
        <v>483</v>
      </c>
      <c r="S198" t="s">
        <v>998</v>
      </c>
      <c r="T198" s="171">
        <v>45719</v>
      </c>
      <c r="U198" s="171">
        <v>45777</v>
      </c>
      <c r="V198" t="s">
        <v>1018</v>
      </c>
    </row>
    <row r="199" spans="1:22" x14ac:dyDescent="0.25">
      <c r="A199" s="31" t="str">
        <f t="shared" si="3"/>
        <v>2000.4.4</v>
      </c>
      <c r="B199" t="s">
        <v>990</v>
      </c>
      <c r="C199">
        <v>1</v>
      </c>
      <c r="D199" t="s">
        <v>485</v>
      </c>
      <c r="E199" t="s">
        <v>1023</v>
      </c>
      <c r="F199" t="s">
        <v>19</v>
      </c>
      <c r="G199" t="s">
        <v>19</v>
      </c>
      <c r="H199" t="s">
        <v>19</v>
      </c>
      <c r="I199" t="s">
        <v>19</v>
      </c>
      <c r="J199" t="s">
        <v>19</v>
      </c>
      <c r="K199" t="s">
        <v>19</v>
      </c>
      <c r="L199" t="s">
        <v>19</v>
      </c>
      <c r="M199" t="s">
        <v>19</v>
      </c>
      <c r="N199" t="s">
        <v>19</v>
      </c>
      <c r="O199" t="s">
        <v>427</v>
      </c>
      <c r="P199">
        <v>30</v>
      </c>
      <c r="Q199">
        <v>1</v>
      </c>
      <c r="R199" t="s">
        <v>483</v>
      </c>
      <c r="S199" t="s">
        <v>1002</v>
      </c>
      <c r="T199" s="171">
        <v>45782</v>
      </c>
      <c r="U199" s="171">
        <v>45989</v>
      </c>
      <c r="V199" t="s">
        <v>1018</v>
      </c>
    </row>
    <row r="200" spans="1:22" x14ac:dyDescent="0.25">
      <c r="A200" s="31" t="str">
        <f t="shared" si="3"/>
        <v>2000.5</v>
      </c>
      <c r="B200" t="s">
        <v>990</v>
      </c>
      <c r="C200">
        <v>1</v>
      </c>
      <c r="D200" t="s">
        <v>478</v>
      </c>
      <c r="E200" t="s">
        <v>1024</v>
      </c>
      <c r="F200" t="s">
        <v>480</v>
      </c>
      <c r="G200" t="s">
        <v>1508</v>
      </c>
      <c r="H200" t="s">
        <v>1509</v>
      </c>
      <c r="I200" t="s">
        <v>1510</v>
      </c>
      <c r="J200" t="s">
        <v>1868</v>
      </c>
      <c r="K200" t="s">
        <v>498</v>
      </c>
      <c r="L200" t="s">
        <v>20</v>
      </c>
      <c r="M200" t="s">
        <v>528</v>
      </c>
      <c r="N200" t="s">
        <v>19</v>
      </c>
      <c r="O200" t="s">
        <v>397</v>
      </c>
      <c r="P200">
        <v>10</v>
      </c>
      <c r="Q200">
        <v>4</v>
      </c>
      <c r="R200" t="s">
        <v>483</v>
      </c>
      <c r="S200" t="s">
        <v>1025</v>
      </c>
      <c r="T200" s="171">
        <v>45664</v>
      </c>
      <c r="U200" s="171">
        <v>45989</v>
      </c>
      <c r="V200" t="s">
        <v>1026</v>
      </c>
    </row>
    <row r="201" spans="1:22" x14ac:dyDescent="0.25">
      <c r="A201" s="31" t="str">
        <f t="shared" si="3"/>
        <v>2000.5.1</v>
      </c>
      <c r="B201" t="s">
        <v>990</v>
      </c>
      <c r="C201">
        <v>1</v>
      </c>
      <c r="D201" t="s">
        <v>485</v>
      </c>
      <c r="E201" t="s">
        <v>1027</v>
      </c>
      <c r="F201" t="s">
        <v>19</v>
      </c>
      <c r="G201" t="s">
        <v>19</v>
      </c>
      <c r="H201" t="s">
        <v>19</v>
      </c>
      <c r="I201" t="s">
        <v>19</v>
      </c>
      <c r="J201" t="s">
        <v>19</v>
      </c>
      <c r="K201" t="s">
        <v>19</v>
      </c>
      <c r="L201" t="s">
        <v>19</v>
      </c>
      <c r="M201" t="s">
        <v>19</v>
      </c>
      <c r="N201" t="s">
        <v>19</v>
      </c>
      <c r="O201" t="s">
        <v>398</v>
      </c>
      <c r="P201">
        <v>50</v>
      </c>
      <c r="Q201">
        <v>4</v>
      </c>
      <c r="R201" t="s">
        <v>483</v>
      </c>
      <c r="S201" t="s">
        <v>1028</v>
      </c>
      <c r="T201" s="171">
        <v>45664</v>
      </c>
      <c r="U201" s="171">
        <v>45989</v>
      </c>
      <c r="V201" t="s">
        <v>1026</v>
      </c>
    </row>
    <row r="202" spans="1:22" x14ac:dyDescent="0.25">
      <c r="A202" s="31" t="str">
        <f t="shared" si="3"/>
        <v>2000.5.2</v>
      </c>
      <c r="B202" t="s">
        <v>990</v>
      </c>
      <c r="C202">
        <v>1</v>
      </c>
      <c r="D202" t="s">
        <v>485</v>
      </c>
      <c r="E202" t="s">
        <v>1029</v>
      </c>
      <c r="F202" t="s">
        <v>19</v>
      </c>
      <c r="G202" t="s">
        <v>19</v>
      </c>
      <c r="H202" t="s">
        <v>19</v>
      </c>
      <c r="I202" t="s">
        <v>19</v>
      </c>
      <c r="J202" t="s">
        <v>19</v>
      </c>
      <c r="K202" t="s">
        <v>19</v>
      </c>
      <c r="L202" t="s">
        <v>19</v>
      </c>
      <c r="M202" t="s">
        <v>19</v>
      </c>
      <c r="N202" t="s">
        <v>19</v>
      </c>
      <c r="O202" t="s">
        <v>399</v>
      </c>
      <c r="P202">
        <v>50</v>
      </c>
      <c r="Q202">
        <v>4</v>
      </c>
      <c r="R202" t="s">
        <v>483</v>
      </c>
      <c r="S202" t="s">
        <v>1025</v>
      </c>
      <c r="T202" s="171">
        <v>45748</v>
      </c>
      <c r="U202" s="171">
        <v>45989</v>
      </c>
      <c r="V202" t="s">
        <v>1026</v>
      </c>
    </row>
    <row r="203" spans="1:22" x14ac:dyDescent="0.25">
      <c r="A203" s="31" t="str">
        <f t="shared" si="3"/>
        <v>2000.6</v>
      </c>
      <c r="B203" t="s">
        <v>990</v>
      </c>
      <c r="C203">
        <v>1</v>
      </c>
      <c r="D203" t="s">
        <v>478</v>
      </c>
      <c r="E203" t="s">
        <v>1030</v>
      </c>
      <c r="F203" t="s">
        <v>480</v>
      </c>
      <c r="G203" t="s">
        <v>1502</v>
      </c>
      <c r="H203" t="s">
        <v>1509</v>
      </c>
      <c r="I203" t="s">
        <v>1504</v>
      </c>
      <c r="J203" t="s">
        <v>19</v>
      </c>
      <c r="K203" t="s">
        <v>498</v>
      </c>
      <c r="L203" t="s">
        <v>19</v>
      </c>
      <c r="M203" t="s">
        <v>1474</v>
      </c>
      <c r="N203" t="s">
        <v>19</v>
      </c>
      <c r="O203" t="s">
        <v>1815</v>
      </c>
      <c r="P203">
        <v>10</v>
      </c>
      <c r="Q203">
        <v>2</v>
      </c>
      <c r="R203" t="s">
        <v>483</v>
      </c>
      <c r="S203" t="s">
        <v>1816</v>
      </c>
      <c r="T203" s="171">
        <v>45677</v>
      </c>
      <c r="U203" s="171">
        <v>45856</v>
      </c>
      <c r="V203" t="s">
        <v>1031</v>
      </c>
    </row>
    <row r="204" spans="1:22" x14ac:dyDescent="0.25">
      <c r="A204" s="31" t="str">
        <f t="shared" si="3"/>
        <v>2000.6.1</v>
      </c>
      <c r="B204" t="s">
        <v>990</v>
      </c>
      <c r="C204">
        <v>1</v>
      </c>
      <c r="D204" t="s">
        <v>1893</v>
      </c>
      <c r="E204" t="s">
        <v>1032</v>
      </c>
      <c r="F204" t="s">
        <v>19</v>
      </c>
      <c r="G204" t="s">
        <v>19</v>
      </c>
      <c r="H204" t="s">
        <v>19</v>
      </c>
      <c r="I204" t="s">
        <v>19</v>
      </c>
      <c r="J204" t="s">
        <v>19</v>
      </c>
      <c r="K204" t="s">
        <v>19</v>
      </c>
      <c r="L204" t="s">
        <v>19</v>
      </c>
      <c r="M204" t="s">
        <v>19</v>
      </c>
      <c r="N204" t="s">
        <v>19</v>
      </c>
      <c r="O204" t="s">
        <v>455</v>
      </c>
      <c r="P204">
        <v>0</v>
      </c>
      <c r="Q204">
        <v>2</v>
      </c>
      <c r="R204" t="s">
        <v>483</v>
      </c>
      <c r="S204" t="s">
        <v>1033</v>
      </c>
      <c r="T204" s="171">
        <v>45677</v>
      </c>
      <c r="U204" s="171">
        <v>45807</v>
      </c>
      <c r="V204" t="s">
        <v>1034</v>
      </c>
    </row>
    <row r="205" spans="1:22" x14ac:dyDescent="0.25">
      <c r="A205" s="31" t="str">
        <f t="shared" si="3"/>
        <v>2000.6.2</v>
      </c>
      <c r="B205" t="s">
        <v>990</v>
      </c>
      <c r="C205">
        <v>1</v>
      </c>
      <c r="D205" t="s">
        <v>1893</v>
      </c>
      <c r="E205" t="s">
        <v>1035</v>
      </c>
      <c r="F205" t="s">
        <v>19</v>
      </c>
      <c r="G205" t="s">
        <v>19</v>
      </c>
      <c r="H205" t="s">
        <v>19</v>
      </c>
      <c r="I205" t="s">
        <v>19</v>
      </c>
      <c r="J205" t="s">
        <v>19</v>
      </c>
      <c r="K205" t="s">
        <v>19</v>
      </c>
      <c r="L205" t="s">
        <v>19</v>
      </c>
      <c r="M205" t="s">
        <v>19</v>
      </c>
      <c r="N205" t="s">
        <v>19</v>
      </c>
      <c r="O205" t="s">
        <v>456</v>
      </c>
      <c r="P205">
        <v>0</v>
      </c>
      <c r="Q205">
        <v>2</v>
      </c>
      <c r="R205" t="s">
        <v>483</v>
      </c>
      <c r="S205" t="s">
        <v>1036</v>
      </c>
      <c r="T205" s="171">
        <v>45677</v>
      </c>
      <c r="U205" s="171">
        <v>45807</v>
      </c>
      <c r="V205" t="s">
        <v>1034</v>
      </c>
    </row>
    <row r="206" spans="1:22" x14ac:dyDescent="0.25">
      <c r="A206" s="31" t="str">
        <f t="shared" si="3"/>
        <v>2000.6.3</v>
      </c>
      <c r="B206" t="s">
        <v>990</v>
      </c>
      <c r="C206">
        <v>1</v>
      </c>
      <c r="D206" t="s">
        <v>485</v>
      </c>
      <c r="E206" t="s">
        <v>1037</v>
      </c>
      <c r="F206" t="s">
        <v>19</v>
      </c>
      <c r="G206" t="s">
        <v>19</v>
      </c>
      <c r="H206" t="s">
        <v>19</v>
      </c>
      <c r="I206" t="s">
        <v>19</v>
      </c>
      <c r="J206" t="s">
        <v>19</v>
      </c>
      <c r="K206" t="s">
        <v>19</v>
      </c>
      <c r="L206" t="s">
        <v>19</v>
      </c>
      <c r="M206" t="s">
        <v>19</v>
      </c>
      <c r="N206" t="s">
        <v>19</v>
      </c>
      <c r="O206" t="s">
        <v>1817</v>
      </c>
      <c r="P206">
        <v>50</v>
      </c>
      <c r="Q206">
        <v>2</v>
      </c>
      <c r="R206" t="s">
        <v>483</v>
      </c>
      <c r="S206" t="s">
        <v>1818</v>
      </c>
      <c r="T206" s="171">
        <v>45811</v>
      </c>
      <c r="U206" s="171">
        <v>45835</v>
      </c>
      <c r="V206" t="s">
        <v>990</v>
      </c>
    </row>
    <row r="207" spans="1:22" x14ac:dyDescent="0.25">
      <c r="A207" s="31" t="str">
        <f t="shared" si="3"/>
        <v>2000.6.4</v>
      </c>
      <c r="B207" t="s">
        <v>990</v>
      </c>
      <c r="C207">
        <v>1</v>
      </c>
      <c r="D207" t="s">
        <v>485</v>
      </c>
      <c r="E207" t="s">
        <v>1038</v>
      </c>
      <c r="F207" t="s">
        <v>19</v>
      </c>
      <c r="G207" t="s">
        <v>19</v>
      </c>
      <c r="H207" t="s">
        <v>19</v>
      </c>
      <c r="I207" t="s">
        <v>19</v>
      </c>
      <c r="J207" t="s">
        <v>19</v>
      </c>
      <c r="K207" t="s">
        <v>19</v>
      </c>
      <c r="L207" t="s">
        <v>19</v>
      </c>
      <c r="M207" t="s">
        <v>19</v>
      </c>
      <c r="N207" t="s">
        <v>19</v>
      </c>
      <c r="O207" t="s">
        <v>1819</v>
      </c>
      <c r="P207">
        <v>50</v>
      </c>
      <c r="Q207">
        <v>2</v>
      </c>
      <c r="R207" t="s">
        <v>483</v>
      </c>
      <c r="S207" t="s">
        <v>1818</v>
      </c>
      <c r="T207" s="171">
        <v>45839</v>
      </c>
      <c r="U207" s="171">
        <v>45856</v>
      </c>
      <c r="V207" t="s">
        <v>990</v>
      </c>
    </row>
    <row r="208" spans="1:22" x14ac:dyDescent="0.25">
      <c r="A208" s="31" t="str">
        <f t="shared" si="3"/>
        <v>72.1</v>
      </c>
      <c r="B208" t="s">
        <v>928</v>
      </c>
      <c r="C208">
        <v>2</v>
      </c>
      <c r="D208" t="s">
        <v>478</v>
      </c>
      <c r="E208" t="s">
        <v>929</v>
      </c>
      <c r="F208" t="s">
        <v>480</v>
      </c>
      <c r="G208" t="s">
        <v>1502</v>
      </c>
      <c r="H208" t="s">
        <v>1512</v>
      </c>
      <c r="I208" t="s">
        <v>1504</v>
      </c>
      <c r="J208" t="s">
        <v>19</v>
      </c>
      <c r="K208" t="s">
        <v>481</v>
      </c>
      <c r="L208" t="s">
        <v>22</v>
      </c>
      <c r="M208" t="s">
        <v>715</v>
      </c>
      <c r="N208" t="s">
        <v>19</v>
      </c>
      <c r="O208" t="s">
        <v>329</v>
      </c>
      <c r="P208">
        <v>30</v>
      </c>
      <c r="Q208">
        <v>100</v>
      </c>
      <c r="R208" t="s">
        <v>511</v>
      </c>
      <c r="S208" t="s">
        <v>930</v>
      </c>
      <c r="T208" s="171">
        <v>45672</v>
      </c>
      <c r="U208" s="171">
        <v>45975</v>
      </c>
      <c r="V208" t="s">
        <v>928</v>
      </c>
    </row>
    <row r="209" spans="1:22" x14ac:dyDescent="0.25">
      <c r="A209" s="31" t="str">
        <f t="shared" si="3"/>
        <v>72.1.1</v>
      </c>
      <c r="B209" t="s">
        <v>928</v>
      </c>
      <c r="C209">
        <v>2</v>
      </c>
      <c r="D209" t="s">
        <v>485</v>
      </c>
      <c r="E209" t="s">
        <v>931</v>
      </c>
      <c r="F209" t="s">
        <v>19</v>
      </c>
      <c r="G209" t="s">
        <v>19</v>
      </c>
      <c r="H209" t="s">
        <v>19</v>
      </c>
      <c r="I209" t="s">
        <v>19</v>
      </c>
      <c r="J209" t="s">
        <v>19</v>
      </c>
      <c r="K209" t="s">
        <v>19</v>
      </c>
      <c r="L209" t="s">
        <v>19</v>
      </c>
      <c r="M209" t="s">
        <v>19</v>
      </c>
      <c r="N209" t="s">
        <v>19</v>
      </c>
      <c r="O209" t="s">
        <v>330</v>
      </c>
      <c r="P209">
        <v>10</v>
      </c>
      <c r="Q209">
        <v>1</v>
      </c>
      <c r="R209" t="s">
        <v>483</v>
      </c>
      <c r="S209" t="s">
        <v>932</v>
      </c>
      <c r="T209" s="171">
        <v>45672</v>
      </c>
      <c r="U209" s="171">
        <v>45706</v>
      </c>
      <c r="V209" t="s">
        <v>928</v>
      </c>
    </row>
    <row r="210" spans="1:22" x14ac:dyDescent="0.25">
      <c r="A210" s="31" t="str">
        <f t="shared" si="3"/>
        <v>72.1.2</v>
      </c>
      <c r="B210" t="s">
        <v>928</v>
      </c>
      <c r="C210">
        <v>2</v>
      </c>
      <c r="D210" t="s">
        <v>485</v>
      </c>
      <c r="E210" t="s">
        <v>933</v>
      </c>
      <c r="F210" t="s">
        <v>19</v>
      </c>
      <c r="G210" t="s">
        <v>19</v>
      </c>
      <c r="H210" t="s">
        <v>19</v>
      </c>
      <c r="I210" t="s">
        <v>19</v>
      </c>
      <c r="J210" t="s">
        <v>19</v>
      </c>
      <c r="K210" t="s">
        <v>19</v>
      </c>
      <c r="L210" t="s">
        <v>19</v>
      </c>
      <c r="M210" t="s">
        <v>19</v>
      </c>
      <c r="N210" t="s">
        <v>19</v>
      </c>
      <c r="O210" t="s">
        <v>331</v>
      </c>
      <c r="P210">
        <v>10</v>
      </c>
      <c r="Q210">
        <v>1</v>
      </c>
      <c r="R210" t="s">
        <v>483</v>
      </c>
      <c r="S210" t="s">
        <v>934</v>
      </c>
      <c r="T210" s="171">
        <v>45707</v>
      </c>
      <c r="U210" s="171">
        <v>45716</v>
      </c>
      <c r="V210" t="s">
        <v>928</v>
      </c>
    </row>
    <row r="211" spans="1:22" x14ac:dyDescent="0.25">
      <c r="A211" s="31" t="str">
        <f t="shared" si="3"/>
        <v>72.1.3</v>
      </c>
      <c r="B211" t="s">
        <v>928</v>
      </c>
      <c r="C211">
        <v>2</v>
      </c>
      <c r="D211" t="s">
        <v>485</v>
      </c>
      <c r="E211" t="s">
        <v>935</v>
      </c>
      <c r="F211" t="s">
        <v>19</v>
      </c>
      <c r="G211" t="s">
        <v>19</v>
      </c>
      <c r="H211" t="s">
        <v>19</v>
      </c>
      <c r="I211" t="s">
        <v>19</v>
      </c>
      <c r="J211" t="s">
        <v>19</v>
      </c>
      <c r="K211" t="s">
        <v>19</v>
      </c>
      <c r="L211" t="s">
        <v>19</v>
      </c>
      <c r="M211" t="s">
        <v>19</v>
      </c>
      <c r="N211" t="s">
        <v>19</v>
      </c>
      <c r="O211" t="s">
        <v>332</v>
      </c>
      <c r="P211">
        <v>15</v>
      </c>
      <c r="Q211">
        <v>2</v>
      </c>
      <c r="R211" t="s">
        <v>483</v>
      </c>
      <c r="S211" t="s">
        <v>936</v>
      </c>
      <c r="T211" s="171">
        <v>45719</v>
      </c>
      <c r="U211" s="171">
        <v>45930</v>
      </c>
      <c r="V211" t="s">
        <v>928</v>
      </c>
    </row>
    <row r="212" spans="1:22" x14ac:dyDescent="0.25">
      <c r="A212" s="31" t="str">
        <f t="shared" si="3"/>
        <v>72.1.4</v>
      </c>
      <c r="B212" t="s">
        <v>928</v>
      </c>
      <c r="C212">
        <v>2</v>
      </c>
      <c r="D212" t="s">
        <v>485</v>
      </c>
      <c r="E212" t="s">
        <v>937</v>
      </c>
      <c r="F212" t="s">
        <v>19</v>
      </c>
      <c r="G212" t="s">
        <v>19</v>
      </c>
      <c r="H212" t="s">
        <v>19</v>
      </c>
      <c r="I212" t="s">
        <v>19</v>
      </c>
      <c r="J212" t="s">
        <v>19</v>
      </c>
      <c r="K212" t="s">
        <v>19</v>
      </c>
      <c r="L212" t="s">
        <v>19</v>
      </c>
      <c r="M212" t="s">
        <v>19</v>
      </c>
      <c r="N212" t="s">
        <v>19</v>
      </c>
      <c r="O212" t="s">
        <v>333</v>
      </c>
      <c r="P212">
        <v>20</v>
      </c>
      <c r="Q212">
        <v>2</v>
      </c>
      <c r="R212" t="s">
        <v>483</v>
      </c>
      <c r="S212" t="s">
        <v>938</v>
      </c>
      <c r="T212" s="171">
        <v>45748</v>
      </c>
      <c r="U212" s="171">
        <v>45961</v>
      </c>
      <c r="V212" t="s">
        <v>928</v>
      </c>
    </row>
    <row r="213" spans="1:22" x14ac:dyDescent="0.25">
      <c r="A213" s="31" t="str">
        <f t="shared" si="3"/>
        <v>72.1.5</v>
      </c>
      <c r="B213" t="s">
        <v>928</v>
      </c>
      <c r="C213">
        <v>2</v>
      </c>
      <c r="D213" t="s">
        <v>485</v>
      </c>
      <c r="E213" t="s">
        <v>939</v>
      </c>
      <c r="F213" t="s">
        <v>19</v>
      </c>
      <c r="G213" t="s">
        <v>19</v>
      </c>
      <c r="H213" t="s">
        <v>19</v>
      </c>
      <c r="I213" t="s">
        <v>19</v>
      </c>
      <c r="J213" t="s">
        <v>19</v>
      </c>
      <c r="K213" t="s">
        <v>19</v>
      </c>
      <c r="L213" t="s">
        <v>19</v>
      </c>
      <c r="M213" t="s">
        <v>19</v>
      </c>
      <c r="N213" t="s">
        <v>19</v>
      </c>
      <c r="O213" t="s">
        <v>334</v>
      </c>
      <c r="P213">
        <v>15</v>
      </c>
      <c r="Q213">
        <v>2</v>
      </c>
      <c r="R213" t="s">
        <v>483</v>
      </c>
      <c r="S213" t="s">
        <v>940</v>
      </c>
      <c r="T213" s="171">
        <v>45754</v>
      </c>
      <c r="U213" s="171">
        <v>45930</v>
      </c>
      <c r="V213" t="s">
        <v>928</v>
      </c>
    </row>
    <row r="214" spans="1:22" x14ac:dyDescent="0.25">
      <c r="A214" s="31" t="str">
        <f t="shared" si="3"/>
        <v>72.1.6</v>
      </c>
      <c r="B214" t="s">
        <v>928</v>
      </c>
      <c r="C214">
        <v>2</v>
      </c>
      <c r="D214" t="s">
        <v>485</v>
      </c>
      <c r="E214" t="s">
        <v>941</v>
      </c>
      <c r="F214" t="s">
        <v>19</v>
      </c>
      <c r="G214" t="s">
        <v>19</v>
      </c>
      <c r="H214" t="s">
        <v>19</v>
      </c>
      <c r="I214" t="s">
        <v>19</v>
      </c>
      <c r="J214" t="s">
        <v>19</v>
      </c>
      <c r="K214" t="s">
        <v>19</v>
      </c>
      <c r="L214" t="s">
        <v>19</v>
      </c>
      <c r="M214" t="s">
        <v>19</v>
      </c>
      <c r="N214" t="s">
        <v>19</v>
      </c>
      <c r="O214" t="s">
        <v>335</v>
      </c>
      <c r="P214">
        <v>10</v>
      </c>
      <c r="Q214">
        <v>2</v>
      </c>
      <c r="R214" t="s">
        <v>483</v>
      </c>
      <c r="S214" t="s">
        <v>942</v>
      </c>
      <c r="T214" s="171">
        <v>45779</v>
      </c>
      <c r="U214" s="171">
        <v>45930</v>
      </c>
      <c r="V214" t="s">
        <v>928</v>
      </c>
    </row>
    <row r="215" spans="1:22" x14ac:dyDescent="0.25">
      <c r="A215" s="31" t="str">
        <f t="shared" si="3"/>
        <v>72.1.7</v>
      </c>
      <c r="B215" t="s">
        <v>928</v>
      </c>
      <c r="C215">
        <v>2</v>
      </c>
      <c r="D215" t="s">
        <v>485</v>
      </c>
      <c r="E215" t="s">
        <v>943</v>
      </c>
      <c r="F215" t="s">
        <v>19</v>
      </c>
      <c r="G215" t="s">
        <v>19</v>
      </c>
      <c r="H215" t="s">
        <v>19</v>
      </c>
      <c r="I215" t="s">
        <v>19</v>
      </c>
      <c r="J215" t="s">
        <v>19</v>
      </c>
      <c r="K215" t="s">
        <v>19</v>
      </c>
      <c r="L215" t="s">
        <v>19</v>
      </c>
      <c r="M215" t="s">
        <v>19</v>
      </c>
      <c r="N215" t="s">
        <v>19</v>
      </c>
      <c r="O215" t="s">
        <v>336</v>
      </c>
      <c r="P215">
        <v>10</v>
      </c>
      <c r="Q215">
        <v>100</v>
      </c>
      <c r="R215" t="s">
        <v>511</v>
      </c>
      <c r="S215" t="s">
        <v>853</v>
      </c>
      <c r="T215" s="171">
        <v>45779</v>
      </c>
      <c r="U215" s="171">
        <v>45930</v>
      </c>
      <c r="V215" t="s">
        <v>928</v>
      </c>
    </row>
    <row r="216" spans="1:22" x14ac:dyDescent="0.25">
      <c r="A216" s="31" t="str">
        <f t="shared" si="3"/>
        <v>72.1.8</v>
      </c>
      <c r="B216" t="s">
        <v>928</v>
      </c>
      <c r="C216">
        <v>2</v>
      </c>
      <c r="D216" t="s">
        <v>485</v>
      </c>
      <c r="E216" t="s">
        <v>944</v>
      </c>
      <c r="F216" t="s">
        <v>19</v>
      </c>
      <c r="G216" t="s">
        <v>19</v>
      </c>
      <c r="H216" t="s">
        <v>19</v>
      </c>
      <c r="I216" t="s">
        <v>19</v>
      </c>
      <c r="J216" t="s">
        <v>19</v>
      </c>
      <c r="K216" t="s">
        <v>19</v>
      </c>
      <c r="L216" t="s">
        <v>19</v>
      </c>
      <c r="M216" t="s">
        <v>19</v>
      </c>
      <c r="N216" t="s">
        <v>19</v>
      </c>
      <c r="O216" t="s">
        <v>337</v>
      </c>
      <c r="P216">
        <v>10</v>
      </c>
      <c r="Q216">
        <v>1</v>
      </c>
      <c r="R216" t="s">
        <v>483</v>
      </c>
      <c r="S216" t="s">
        <v>945</v>
      </c>
      <c r="T216" s="171">
        <v>45931</v>
      </c>
      <c r="U216" s="171">
        <v>45975</v>
      </c>
      <c r="V216" t="s">
        <v>928</v>
      </c>
    </row>
    <row r="217" spans="1:22" x14ac:dyDescent="0.25">
      <c r="A217" s="31" t="str">
        <f t="shared" si="3"/>
        <v>72.2</v>
      </c>
      <c r="B217" t="s">
        <v>928</v>
      </c>
      <c r="C217">
        <v>2</v>
      </c>
      <c r="D217" t="s">
        <v>478</v>
      </c>
      <c r="E217" t="s">
        <v>946</v>
      </c>
      <c r="F217" t="s">
        <v>480</v>
      </c>
      <c r="G217" t="s">
        <v>1517</v>
      </c>
      <c r="H217" t="s">
        <v>1518</v>
      </c>
      <c r="I217" t="s">
        <v>1519</v>
      </c>
      <c r="J217" t="s">
        <v>19</v>
      </c>
      <c r="K217" t="s">
        <v>481</v>
      </c>
      <c r="L217" t="s">
        <v>22</v>
      </c>
      <c r="M217" t="s">
        <v>632</v>
      </c>
      <c r="N217" t="s">
        <v>19</v>
      </c>
      <c r="O217" t="s">
        <v>195</v>
      </c>
      <c r="P217">
        <v>25</v>
      </c>
      <c r="Q217">
        <v>1</v>
      </c>
      <c r="R217" t="s">
        <v>483</v>
      </c>
      <c r="S217" t="s">
        <v>947</v>
      </c>
      <c r="T217" s="171">
        <v>45691</v>
      </c>
      <c r="U217" s="171">
        <v>46022</v>
      </c>
      <c r="V217" t="s">
        <v>928</v>
      </c>
    </row>
    <row r="218" spans="1:22" x14ac:dyDescent="0.25">
      <c r="A218" s="31" t="str">
        <f t="shared" si="3"/>
        <v>72.2.1</v>
      </c>
      <c r="B218" t="s">
        <v>928</v>
      </c>
      <c r="C218">
        <v>2</v>
      </c>
      <c r="D218" t="s">
        <v>485</v>
      </c>
      <c r="E218" t="s">
        <v>948</v>
      </c>
      <c r="F218" t="s">
        <v>19</v>
      </c>
      <c r="G218" t="s">
        <v>19</v>
      </c>
      <c r="H218" t="s">
        <v>19</v>
      </c>
      <c r="I218" t="s">
        <v>19</v>
      </c>
      <c r="J218" t="s">
        <v>19</v>
      </c>
      <c r="K218" t="s">
        <v>19</v>
      </c>
      <c r="L218" t="s">
        <v>19</v>
      </c>
      <c r="M218" t="s">
        <v>19</v>
      </c>
      <c r="N218" t="s">
        <v>19</v>
      </c>
      <c r="O218" t="s">
        <v>196</v>
      </c>
      <c r="P218">
        <v>30</v>
      </c>
      <c r="Q218">
        <v>1</v>
      </c>
      <c r="R218" t="s">
        <v>483</v>
      </c>
      <c r="S218" t="s">
        <v>949</v>
      </c>
      <c r="T218" s="171">
        <v>45691</v>
      </c>
      <c r="U218" s="171">
        <v>45747</v>
      </c>
      <c r="V218" t="s">
        <v>928</v>
      </c>
    </row>
    <row r="219" spans="1:22" x14ac:dyDescent="0.25">
      <c r="A219" s="31" t="str">
        <f t="shared" si="3"/>
        <v>72.2.2</v>
      </c>
      <c r="B219" t="s">
        <v>928</v>
      </c>
      <c r="C219">
        <v>2</v>
      </c>
      <c r="D219" t="s">
        <v>485</v>
      </c>
      <c r="E219" t="s">
        <v>950</v>
      </c>
      <c r="F219" t="s">
        <v>19</v>
      </c>
      <c r="G219" t="s">
        <v>19</v>
      </c>
      <c r="H219" t="s">
        <v>19</v>
      </c>
      <c r="I219" t="s">
        <v>19</v>
      </c>
      <c r="J219" t="s">
        <v>19</v>
      </c>
      <c r="K219" t="s">
        <v>19</v>
      </c>
      <c r="L219" t="s">
        <v>19</v>
      </c>
      <c r="M219" t="s">
        <v>19</v>
      </c>
      <c r="N219" t="s">
        <v>19</v>
      </c>
      <c r="O219" t="s">
        <v>197</v>
      </c>
      <c r="P219">
        <v>60</v>
      </c>
      <c r="Q219">
        <v>100</v>
      </c>
      <c r="R219" t="s">
        <v>511</v>
      </c>
      <c r="S219" t="s">
        <v>1820</v>
      </c>
      <c r="T219" s="171">
        <v>45748</v>
      </c>
      <c r="U219" s="171">
        <v>46022</v>
      </c>
      <c r="V219" t="s">
        <v>928</v>
      </c>
    </row>
    <row r="220" spans="1:22" x14ac:dyDescent="0.25">
      <c r="A220" s="31" t="str">
        <f t="shared" si="3"/>
        <v>72.2.3</v>
      </c>
      <c r="B220" t="s">
        <v>928</v>
      </c>
      <c r="C220">
        <v>2</v>
      </c>
      <c r="D220" t="s">
        <v>485</v>
      </c>
      <c r="E220" t="s">
        <v>951</v>
      </c>
      <c r="F220" t="s">
        <v>19</v>
      </c>
      <c r="G220" t="s">
        <v>19</v>
      </c>
      <c r="H220" t="s">
        <v>19</v>
      </c>
      <c r="I220" t="s">
        <v>19</v>
      </c>
      <c r="J220" t="s">
        <v>19</v>
      </c>
      <c r="K220" t="s">
        <v>19</v>
      </c>
      <c r="L220" t="s">
        <v>19</v>
      </c>
      <c r="M220" t="s">
        <v>19</v>
      </c>
      <c r="N220" t="s">
        <v>19</v>
      </c>
      <c r="O220" t="s">
        <v>198</v>
      </c>
      <c r="P220">
        <v>10</v>
      </c>
      <c r="Q220">
        <v>1</v>
      </c>
      <c r="R220" t="s">
        <v>483</v>
      </c>
      <c r="S220" t="s">
        <v>952</v>
      </c>
      <c r="T220" s="171">
        <v>45992</v>
      </c>
      <c r="U220" s="171">
        <v>46022</v>
      </c>
      <c r="V220" t="s">
        <v>928</v>
      </c>
    </row>
    <row r="221" spans="1:22" x14ac:dyDescent="0.25">
      <c r="A221" s="31" t="str">
        <f t="shared" si="3"/>
        <v>72.3</v>
      </c>
      <c r="B221" t="s">
        <v>928</v>
      </c>
      <c r="C221">
        <v>2</v>
      </c>
      <c r="D221" t="s">
        <v>478</v>
      </c>
      <c r="E221" t="s">
        <v>953</v>
      </c>
      <c r="F221" t="s">
        <v>497</v>
      </c>
      <c r="G221" t="s">
        <v>1511</v>
      </c>
      <c r="H221" t="s">
        <v>1512</v>
      </c>
      <c r="I221" t="s">
        <v>1513</v>
      </c>
      <c r="J221" t="s">
        <v>19</v>
      </c>
      <c r="K221" t="s">
        <v>498</v>
      </c>
      <c r="L221" t="s">
        <v>22</v>
      </c>
      <c r="M221" t="s">
        <v>715</v>
      </c>
      <c r="N221" t="s">
        <v>19</v>
      </c>
      <c r="O221" t="s">
        <v>338</v>
      </c>
      <c r="P221">
        <v>25</v>
      </c>
      <c r="Q221">
        <v>1</v>
      </c>
      <c r="R221" t="s">
        <v>483</v>
      </c>
      <c r="S221" t="s">
        <v>947</v>
      </c>
      <c r="T221" s="171">
        <v>45691</v>
      </c>
      <c r="U221" s="171">
        <v>45989</v>
      </c>
      <c r="V221" t="s">
        <v>954</v>
      </c>
    </row>
    <row r="222" spans="1:22" x14ac:dyDescent="0.25">
      <c r="A222" s="31" t="str">
        <f t="shared" si="3"/>
        <v>72.3.1</v>
      </c>
      <c r="B222" t="s">
        <v>928</v>
      </c>
      <c r="C222">
        <v>2</v>
      </c>
      <c r="D222" t="s">
        <v>485</v>
      </c>
      <c r="E222" t="s">
        <v>955</v>
      </c>
      <c r="F222" t="s">
        <v>19</v>
      </c>
      <c r="G222" t="s">
        <v>19</v>
      </c>
      <c r="H222" t="s">
        <v>19</v>
      </c>
      <c r="I222" t="s">
        <v>19</v>
      </c>
      <c r="J222" t="s">
        <v>19</v>
      </c>
      <c r="K222" t="s">
        <v>19</v>
      </c>
      <c r="L222" t="s">
        <v>19</v>
      </c>
      <c r="M222" t="s">
        <v>19</v>
      </c>
      <c r="N222" t="s">
        <v>19</v>
      </c>
      <c r="O222" t="s">
        <v>339</v>
      </c>
      <c r="P222">
        <v>15</v>
      </c>
      <c r="Q222">
        <v>1</v>
      </c>
      <c r="R222" t="s">
        <v>483</v>
      </c>
      <c r="S222" t="s">
        <v>956</v>
      </c>
      <c r="T222" s="171">
        <v>45691</v>
      </c>
      <c r="U222" s="171">
        <v>45730</v>
      </c>
      <c r="V222" t="s">
        <v>928</v>
      </c>
    </row>
    <row r="223" spans="1:22" x14ac:dyDescent="0.25">
      <c r="A223" s="31" t="str">
        <f t="shared" si="3"/>
        <v>72.3.2</v>
      </c>
      <c r="B223" t="s">
        <v>928</v>
      </c>
      <c r="C223">
        <v>2</v>
      </c>
      <c r="D223" t="s">
        <v>485</v>
      </c>
      <c r="E223" t="s">
        <v>957</v>
      </c>
      <c r="F223" t="s">
        <v>19</v>
      </c>
      <c r="G223" t="s">
        <v>19</v>
      </c>
      <c r="H223" t="s">
        <v>19</v>
      </c>
      <c r="I223" t="s">
        <v>19</v>
      </c>
      <c r="J223" t="s">
        <v>19</v>
      </c>
      <c r="K223" t="s">
        <v>19</v>
      </c>
      <c r="L223" t="s">
        <v>19</v>
      </c>
      <c r="M223" t="s">
        <v>19</v>
      </c>
      <c r="N223" t="s">
        <v>19</v>
      </c>
      <c r="O223" t="s">
        <v>340</v>
      </c>
      <c r="P223">
        <v>15</v>
      </c>
      <c r="Q223">
        <v>1</v>
      </c>
      <c r="R223" t="s">
        <v>483</v>
      </c>
      <c r="S223" t="s">
        <v>958</v>
      </c>
      <c r="T223" s="171">
        <v>45734</v>
      </c>
      <c r="U223" s="171">
        <v>45898</v>
      </c>
      <c r="V223" t="s">
        <v>959</v>
      </c>
    </row>
    <row r="224" spans="1:22" x14ac:dyDescent="0.25">
      <c r="A224" s="31" t="str">
        <f t="shared" si="3"/>
        <v>72.3.3</v>
      </c>
      <c r="B224" t="s">
        <v>928</v>
      </c>
      <c r="C224">
        <v>2</v>
      </c>
      <c r="D224" t="s">
        <v>485</v>
      </c>
      <c r="E224" t="s">
        <v>960</v>
      </c>
      <c r="F224" t="s">
        <v>19</v>
      </c>
      <c r="G224" t="s">
        <v>19</v>
      </c>
      <c r="H224" t="s">
        <v>19</v>
      </c>
      <c r="I224" t="s">
        <v>19</v>
      </c>
      <c r="J224" t="s">
        <v>19</v>
      </c>
      <c r="K224" t="s">
        <v>19</v>
      </c>
      <c r="L224" t="s">
        <v>19</v>
      </c>
      <c r="M224" t="s">
        <v>19</v>
      </c>
      <c r="N224" t="s">
        <v>19</v>
      </c>
      <c r="O224" t="s">
        <v>341</v>
      </c>
      <c r="P224">
        <v>20</v>
      </c>
      <c r="Q224">
        <v>1</v>
      </c>
      <c r="R224" t="s">
        <v>483</v>
      </c>
      <c r="S224" t="s">
        <v>961</v>
      </c>
      <c r="T224" s="171">
        <v>45748</v>
      </c>
      <c r="U224" s="171">
        <v>45812</v>
      </c>
      <c r="V224" t="s">
        <v>928</v>
      </c>
    </row>
    <row r="225" spans="1:22" x14ac:dyDescent="0.25">
      <c r="A225" s="31" t="str">
        <f t="shared" si="3"/>
        <v>72.3.4</v>
      </c>
      <c r="B225" s="157" t="s">
        <v>928</v>
      </c>
      <c r="C225" s="157">
        <v>2</v>
      </c>
      <c r="D225" s="157" t="s">
        <v>1813</v>
      </c>
      <c r="E225" s="157" t="s">
        <v>962</v>
      </c>
      <c r="F225" s="157" t="s">
        <v>19</v>
      </c>
      <c r="G225" s="157" t="s">
        <v>19</v>
      </c>
      <c r="H225" s="157" t="s">
        <v>19</v>
      </c>
      <c r="I225" s="157" t="s">
        <v>19</v>
      </c>
      <c r="J225" s="157" t="s">
        <v>19</v>
      </c>
      <c r="K225" s="157" t="s">
        <v>19</v>
      </c>
      <c r="L225" s="157" t="s">
        <v>19</v>
      </c>
      <c r="M225" s="157" t="s">
        <v>19</v>
      </c>
      <c r="N225" s="157" t="s">
        <v>19</v>
      </c>
      <c r="O225" s="157" t="s">
        <v>342</v>
      </c>
      <c r="P225" s="157">
        <v>30</v>
      </c>
      <c r="Q225" s="157">
        <v>1</v>
      </c>
      <c r="R225" s="157" t="s">
        <v>483</v>
      </c>
      <c r="S225" s="157" t="s">
        <v>963</v>
      </c>
      <c r="T225" s="187">
        <v>45811</v>
      </c>
      <c r="U225" s="187">
        <v>45989</v>
      </c>
      <c r="V225" s="157" t="s">
        <v>964</v>
      </c>
    </row>
    <row r="226" spans="1:22" x14ac:dyDescent="0.25">
      <c r="A226" s="31" t="str">
        <f t="shared" si="3"/>
        <v>72.3.5</v>
      </c>
      <c r="B226" t="s">
        <v>928</v>
      </c>
      <c r="C226">
        <v>2</v>
      </c>
      <c r="D226" t="s">
        <v>485</v>
      </c>
      <c r="E226" t="s">
        <v>965</v>
      </c>
      <c r="F226" t="s">
        <v>19</v>
      </c>
      <c r="G226" t="s">
        <v>19</v>
      </c>
      <c r="H226" t="s">
        <v>19</v>
      </c>
      <c r="I226" t="s">
        <v>19</v>
      </c>
      <c r="J226" t="s">
        <v>19</v>
      </c>
      <c r="K226" t="s">
        <v>19</v>
      </c>
      <c r="L226" t="s">
        <v>19</v>
      </c>
      <c r="M226" t="s">
        <v>19</v>
      </c>
      <c r="N226" t="s">
        <v>19</v>
      </c>
      <c r="O226" t="s">
        <v>343</v>
      </c>
      <c r="P226">
        <v>50</v>
      </c>
      <c r="Q226">
        <v>1</v>
      </c>
      <c r="R226" t="s">
        <v>483</v>
      </c>
      <c r="S226" t="s">
        <v>966</v>
      </c>
      <c r="T226" s="171">
        <v>45828</v>
      </c>
      <c r="U226" s="171">
        <v>45989</v>
      </c>
      <c r="V226" t="s">
        <v>964</v>
      </c>
    </row>
    <row r="227" spans="1:22" x14ac:dyDescent="0.25">
      <c r="A227" s="31" t="str">
        <f t="shared" si="3"/>
        <v>72.4</v>
      </c>
      <c r="B227" t="s">
        <v>928</v>
      </c>
      <c r="C227">
        <v>2</v>
      </c>
      <c r="D227" t="s">
        <v>478</v>
      </c>
      <c r="E227" t="s">
        <v>967</v>
      </c>
      <c r="F227" t="s">
        <v>480</v>
      </c>
      <c r="G227" t="s">
        <v>1502</v>
      </c>
      <c r="H227" t="s">
        <v>1503</v>
      </c>
      <c r="I227" t="s">
        <v>1504</v>
      </c>
      <c r="J227" t="s">
        <v>1857</v>
      </c>
      <c r="K227" t="s">
        <v>481</v>
      </c>
      <c r="L227" t="s">
        <v>22</v>
      </c>
      <c r="M227" t="s">
        <v>715</v>
      </c>
      <c r="N227" t="s">
        <v>1877</v>
      </c>
      <c r="O227" t="s">
        <v>344</v>
      </c>
      <c r="P227">
        <v>20</v>
      </c>
      <c r="Q227">
        <v>30</v>
      </c>
      <c r="R227" t="s">
        <v>511</v>
      </c>
      <c r="S227" t="s">
        <v>968</v>
      </c>
      <c r="T227" s="171">
        <v>45672</v>
      </c>
      <c r="U227" s="171">
        <v>46006</v>
      </c>
      <c r="V227" t="s">
        <v>928</v>
      </c>
    </row>
    <row r="228" spans="1:22" x14ac:dyDescent="0.25">
      <c r="A228" s="31" t="str">
        <f t="shared" si="3"/>
        <v>72.4.1</v>
      </c>
      <c r="B228" t="s">
        <v>928</v>
      </c>
      <c r="C228">
        <v>2</v>
      </c>
      <c r="D228" t="s">
        <v>485</v>
      </c>
      <c r="E228" t="s">
        <v>969</v>
      </c>
      <c r="F228" t="s">
        <v>19</v>
      </c>
      <c r="G228" t="s">
        <v>19</v>
      </c>
      <c r="H228" t="s">
        <v>19</v>
      </c>
      <c r="I228" t="s">
        <v>19</v>
      </c>
      <c r="J228" t="s">
        <v>19</v>
      </c>
      <c r="K228" t="s">
        <v>19</v>
      </c>
      <c r="L228" t="s">
        <v>19</v>
      </c>
      <c r="M228" t="s">
        <v>19</v>
      </c>
      <c r="N228" t="s">
        <v>19</v>
      </c>
      <c r="O228" t="s">
        <v>345</v>
      </c>
      <c r="P228">
        <v>25</v>
      </c>
      <c r="Q228">
        <v>1</v>
      </c>
      <c r="R228" t="s">
        <v>483</v>
      </c>
      <c r="S228" t="s">
        <v>970</v>
      </c>
      <c r="T228" s="171">
        <v>45672</v>
      </c>
      <c r="U228" s="171">
        <v>45706</v>
      </c>
      <c r="V228" t="s">
        <v>928</v>
      </c>
    </row>
    <row r="229" spans="1:22" x14ac:dyDescent="0.25">
      <c r="A229" s="31" t="str">
        <f t="shared" si="3"/>
        <v>72.4.2</v>
      </c>
      <c r="B229" t="s">
        <v>928</v>
      </c>
      <c r="C229">
        <v>2</v>
      </c>
      <c r="D229" t="s">
        <v>485</v>
      </c>
      <c r="E229" t="s">
        <v>971</v>
      </c>
      <c r="F229" t="s">
        <v>19</v>
      </c>
      <c r="G229" t="s">
        <v>19</v>
      </c>
      <c r="H229" t="s">
        <v>19</v>
      </c>
      <c r="I229" t="s">
        <v>19</v>
      </c>
      <c r="J229" t="s">
        <v>19</v>
      </c>
      <c r="K229" t="s">
        <v>19</v>
      </c>
      <c r="L229" t="s">
        <v>19</v>
      </c>
      <c r="M229" t="s">
        <v>19</v>
      </c>
      <c r="N229" t="s">
        <v>19</v>
      </c>
      <c r="O229" t="s">
        <v>346</v>
      </c>
      <c r="P229">
        <v>20</v>
      </c>
      <c r="Q229">
        <v>1</v>
      </c>
      <c r="R229" t="s">
        <v>483</v>
      </c>
      <c r="S229" t="s">
        <v>972</v>
      </c>
      <c r="T229" s="171">
        <v>45707</v>
      </c>
      <c r="U229" s="171">
        <v>45716</v>
      </c>
      <c r="V229" t="s">
        <v>928</v>
      </c>
    </row>
    <row r="230" spans="1:22" x14ac:dyDescent="0.25">
      <c r="A230" s="31" t="str">
        <f t="shared" si="3"/>
        <v>72.4.3</v>
      </c>
      <c r="B230" t="s">
        <v>928</v>
      </c>
      <c r="C230">
        <v>2</v>
      </c>
      <c r="D230" t="s">
        <v>485</v>
      </c>
      <c r="E230" t="s">
        <v>973</v>
      </c>
      <c r="F230" t="s">
        <v>19</v>
      </c>
      <c r="G230" t="s">
        <v>19</v>
      </c>
      <c r="H230" t="s">
        <v>19</v>
      </c>
      <c r="I230" t="s">
        <v>19</v>
      </c>
      <c r="J230" t="s">
        <v>19</v>
      </c>
      <c r="K230" t="s">
        <v>19</v>
      </c>
      <c r="L230" t="s">
        <v>19</v>
      </c>
      <c r="M230" t="s">
        <v>19</v>
      </c>
      <c r="N230" t="s">
        <v>19</v>
      </c>
      <c r="O230" t="s">
        <v>347</v>
      </c>
      <c r="P230">
        <v>30</v>
      </c>
      <c r="Q230">
        <v>100</v>
      </c>
      <c r="R230" t="s">
        <v>511</v>
      </c>
      <c r="S230" t="s">
        <v>1821</v>
      </c>
      <c r="T230" s="171">
        <v>45719</v>
      </c>
      <c r="U230" s="171">
        <v>45975</v>
      </c>
      <c r="V230" t="s">
        <v>928</v>
      </c>
    </row>
    <row r="231" spans="1:22" x14ac:dyDescent="0.25">
      <c r="A231" s="31" t="str">
        <f t="shared" si="3"/>
        <v>72.4.4</v>
      </c>
      <c r="B231" t="s">
        <v>928</v>
      </c>
      <c r="C231">
        <v>2</v>
      </c>
      <c r="D231" t="s">
        <v>485</v>
      </c>
      <c r="E231" t="s">
        <v>974</v>
      </c>
      <c r="F231" t="s">
        <v>19</v>
      </c>
      <c r="G231" t="s">
        <v>19</v>
      </c>
      <c r="H231" t="s">
        <v>19</v>
      </c>
      <c r="I231" t="s">
        <v>19</v>
      </c>
      <c r="J231" t="s">
        <v>19</v>
      </c>
      <c r="K231" t="s">
        <v>19</v>
      </c>
      <c r="L231" t="s">
        <v>19</v>
      </c>
      <c r="M231" t="s">
        <v>19</v>
      </c>
      <c r="N231" t="s">
        <v>19</v>
      </c>
      <c r="O231" t="s">
        <v>348</v>
      </c>
      <c r="P231">
        <v>25</v>
      </c>
      <c r="Q231">
        <v>1</v>
      </c>
      <c r="R231" t="s">
        <v>483</v>
      </c>
      <c r="S231" t="s">
        <v>975</v>
      </c>
      <c r="T231" s="171">
        <v>45992</v>
      </c>
      <c r="U231" s="171">
        <v>46006</v>
      </c>
      <c r="V231" t="s">
        <v>928</v>
      </c>
    </row>
    <row r="232" spans="1:22" x14ac:dyDescent="0.25">
      <c r="A232" s="31" t="str">
        <f t="shared" si="3"/>
        <v>71.1</v>
      </c>
      <c r="B232" t="s">
        <v>1177</v>
      </c>
      <c r="C232">
        <v>4</v>
      </c>
      <c r="D232" t="s">
        <v>478</v>
      </c>
      <c r="E232" t="s">
        <v>1178</v>
      </c>
      <c r="F232" t="s">
        <v>480</v>
      </c>
      <c r="G232" t="s">
        <v>1511</v>
      </c>
      <c r="H232" t="s">
        <v>1512</v>
      </c>
      <c r="I232" t="s">
        <v>1513</v>
      </c>
      <c r="J232" t="s">
        <v>19</v>
      </c>
      <c r="K232" t="s">
        <v>481</v>
      </c>
      <c r="L232" t="s">
        <v>22</v>
      </c>
      <c r="M232" t="s">
        <v>632</v>
      </c>
      <c r="N232" t="s">
        <v>19</v>
      </c>
      <c r="O232" t="s">
        <v>192</v>
      </c>
      <c r="P232">
        <v>30</v>
      </c>
      <c r="Q232">
        <v>100</v>
      </c>
      <c r="R232" t="s">
        <v>511</v>
      </c>
      <c r="S232" t="s">
        <v>1179</v>
      </c>
      <c r="T232" s="171">
        <v>45691</v>
      </c>
      <c r="U232" s="171">
        <v>46010</v>
      </c>
      <c r="V232" t="s">
        <v>1177</v>
      </c>
    </row>
    <row r="233" spans="1:22" x14ac:dyDescent="0.25">
      <c r="A233" s="31" t="str">
        <f t="shared" si="3"/>
        <v>71.1.1</v>
      </c>
      <c r="B233" t="s">
        <v>1177</v>
      </c>
      <c r="C233">
        <v>4</v>
      </c>
      <c r="D233" t="s">
        <v>485</v>
      </c>
      <c r="E233" t="s">
        <v>1180</v>
      </c>
      <c r="F233" t="s">
        <v>19</v>
      </c>
      <c r="G233" t="s">
        <v>19</v>
      </c>
      <c r="H233" t="s">
        <v>19</v>
      </c>
      <c r="I233" t="s">
        <v>19</v>
      </c>
      <c r="J233" t="s">
        <v>19</v>
      </c>
      <c r="K233" t="s">
        <v>19</v>
      </c>
      <c r="L233" t="s">
        <v>19</v>
      </c>
      <c r="M233" t="s">
        <v>19</v>
      </c>
      <c r="N233" t="s">
        <v>19</v>
      </c>
      <c r="O233" t="s">
        <v>193</v>
      </c>
      <c r="P233">
        <v>30</v>
      </c>
      <c r="Q233">
        <v>1</v>
      </c>
      <c r="R233" t="s">
        <v>483</v>
      </c>
      <c r="S233" t="s">
        <v>1181</v>
      </c>
      <c r="T233" s="171">
        <v>45691</v>
      </c>
      <c r="U233" s="171">
        <v>45744</v>
      </c>
      <c r="V233" t="s">
        <v>1177</v>
      </c>
    </row>
    <row r="234" spans="1:22" x14ac:dyDescent="0.25">
      <c r="A234" s="31" t="str">
        <f t="shared" si="3"/>
        <v>71.1.2</v>
      </c>
      <c r="B234" t="s">
        <v>1177</v>
      </c>
      <c r="C234">
        <v>4</v>
      </c>
      <c r="D234" t="s">
        <v>485</v>
      </c>
      <c r="E234" t="s">
        <v>1182</v>
      </c>
      <c r="F234" t="s">
        <v>19</v>
      </c>
      <c r="G234" t="s">
        <v>19</v>
      </c>
      <c r="H234" t="s">
        <v>19</v>
      </c>
      <c r="I234" t="s">
        <v>19</v>
      </c>
      <c r="J234" t="s">
        <v>19</v>
      </c>
      <c r="K234" t="s">
        <v>19</v>
      </c>
      <c r="L234" t="s">
        <v>19</v>
      </c>
      <c r="M234" t="s">
        <v>19</v>
      </c>
      <c r="N234" t="s">
        <v>19</v>
      </c>
      <c r="O234" t="s">
        <v>33</v>
      </c>
      <c r="P234">
        <v>60</v>
      </c>
      <c r="Q234">
        <v>30</v>
      </c>
      <c r="R234" t="s">
        <v>483</v>
      </c>
      <c r="S234" t="s">
        <v>1781</v>
      </c>
      <c r="T234" s="171">
        <v>45748</v>
      </c>
      <c r="U234" s="171">
        <v>45996</v>
      </c>
      <c r="V234" t="s">
        <v>1177</v>
      </c>
    </row>
    <row r="235" spans="1:22" x14ac:dyDescent="0.25">
      <c r="A235" s="31" t="str">
        <f t="shared" si="3"/>
        <v>71.1.3</v>
      </c>
      <c r="B235" t="s">
        <v>1177</v>
      </c>
      <c r="C235">
        <v>4</v>
      </c>
      <c r="D235" t="s">
        <v>485</v>
      </c>
      <c r="E235" t="s">
        <v>1183</v>
      </c>
      <c r="F235" t="s">
        <v>19</v>
      </c>
      <c r="G235" t="s">
        <v>19</v>
      </c>
      <c r="H235" t="s">
        <v>19</v>
      </c>
      <c r="I235" t="s">
        <v>19</v>
      </c>
      <c r="J235" t="s">
        <v>19</v>
      </c>
      <c r="K235" t="s">
        <v>19</v>
      </c>
      <c r="L235" t="s">
        <v>19</v>
      </c>
      <c r="M235" t="s">
        <v>19</v>
      </c>
      <c r="N235" t="s">
        <v>19</v>
      </c>
      <c r="O235" t="s">
        <v>194</v>
      </c>
      <c r="P235">
        <v>10</v>
      </c>
      <c r="Q235">
        <v>3</v>
      </c>
      <c r="R235" t="s">
        <v>483</v>
      </c>
      <c r="S235" t="s">
        <v>1184</v>
      </c>
      <c r="T235" s="171">
        <v>45748</v>
      </c>
      <c r="U235" s="171">
        <v>46010</v>
      </c>
      <c r="V235" t="s">
        <v>1177</v>
      </c>
    </row>
    <row r="236" spans="1:22" x14ac:dyDescent="0.25">
      <c r="A236" s="31" t="str">
        <f t="shared" si="3"/>
        <v>71.2</v>
      </c>
      <c r="B236" t="s">
        <v>1177</v>
      </c>
      <c r="C236">
        <v>4</v>
      </c>
      <c r="D236" t="s">
        <v>478</v>
      </c>
      <c r="E236" t="s">
        <v>1185</v>
      </c>
      <c r="F236" t="s">
        <v>480</v>
      </c>
      <c r="G236" t="s">
        <v>1511</v>
      </c>
      <c r="H236" t="s">
        <v>1512</v>
      </c>
      <c r="I236" t="s">
        <v>1513</v>
      </c>
      <c r="J236" t="s">
        <v>1857</v>
      </c>
      <c r="K236" t="s">
        <v>481</v>
      </c>
      <c r="L236" t="s">
        <v>22</v>
      </c>
      <c r="M236" t="s">
        <v>715</v>
      </c>
      <c r="N236" t="s">
        <v>19</v>
      </c>
      <c r="O236" t="s">
        <v>325</v>
      </c>
      <c r="P236">
        <v>20</v>
      </c>
      <c r="Q236">
        <v>100</v>
      </c>
      <c r="R236" t="s">
        <v>511</v>
      </c>
      <c r="S236" t="s">
        <v>1186</v>
      </c>
      <c r="T236" s="171">
        <v>45691</v>
      </c>
      <c r="U236" s="171">
        <v>45989</v>
      </c>
      <c r="V236" t="s">
        <v>1177</v>
      </c>
    </row>
    <row r="237" spans="1:22" x14ac:dyDescent="0.25">
      <c r="A237" s="31" t="str">
        <f t="shared" si="3"/>
        <v>71.2.1</v>
      </c>
      <c r="B237" t="s">
        <v>1177</v>
      </c>
      <c r="C237">
        <v>4</v>
      </c>
      <c r="D237" t="s">
        <v>485</v>
      </c>
      <c r="E237" t="s">
        <v>1187</v>
      </c>
      <c r="F237" t="s">
        <v>19</v>
      </c>
      <c r="G237" t="s">
        <v>19</v>
      </c>
      <c r="H237" t="s">
        <v>19</v>
      </c>
      <c r="I237" t="s">
        <v>19</v>
      </c>
      <c r="J237" t="s">
        <v>19</v>
      </c>
      <c r="K237" t="s">
        <v>19</v>
      </c>
      <c r="L237" t="s">
        <v>19</v>
      </c>
      <c r="M237" t="s">
        <v>19</v>
      </c>
      <c r="N237" t="s">
        <v>19</v>
      </c>
      <c r="O237" t="s">
        <v>326</v>
      </c>
      <c r="P237">
        <v>30</v>
      </c>
      <c r="Q237">
        <v>1</v>
      </c>
      <c r="R237" t="s">
        <v>483</v>
      </c>
      <c r="S237" t="s">
        <v>1188</v>
      </c>
      <c r="T237" s="171">
        <v>45691</v>
      </c>
      <c r="U237" s="171">
        <v>45747</v>
      </c>
      <c r="V237" t="s">
        <v>1177</v>
      </c>
    </row>
    <row r="238" spans="1:22" x14ac:dyDescent="0.25">
      <c r="A238" s="31" t="str">
        <f t="shared" si="3"/>
        <v>71.2.2</v>
      </c>
      <c r="B238" t="s">
        <v>1177</v>
      </c>
      <c r="C238">
        <v>4</v>
      </c>
      <c r="D238" t="s">
        <v>485</v>
      </c>
      <c r="E238" t="s">
        <v>1189</v>
      </c>
      <c r="F238" t="s">
        <v>19</v>
      </c>
      <c r="G238" t="s">
        <v>19</v>
      </c>
      <c r="H238" t="s">
        <v>19</v>
      </c>
      <c r="I238" t="s">
        <v>19</v>
      </c>
      <c r="J238" t="s">
        <v>19</v>
      </c>
      <c r="K238" t="s">
        <v>19</v>
      </c>
      <c r="L238" t="s">
        <v>19</v>
      </c>
      <c r="M238" t="s">
        <v>19</v>
      </c>
      <c r="N238" t="s">
        <v>19</v>
      </c>
      <c r="O238" t="s">
        <v>327</v>
      </c>
      <c r="P238">
        <v>60</v>
      </c>
      <c r="Q238">
        <v>1</v>
      </c>
      <c r="R238" t="s">
        <v>483</v>
      </c>
      <c r="S238" t="s">
        <v>1190</v>
      </c>
      <c r="T238" s="171">
        <v>45748</v>
      </c>
      <c r="U238" s="171">
        <v>45989</v>
      </c>
      <c r="V238" t="s">
        <v>1177</v>
      </c>
    </row>
    <row r="239" spans="1:22" x14ac:dyDescent="0.25">
      <c r="A239" s="31" t="str">
        <f t="shared" si="3"/>
        <v>71.2.3</v>
      </c>
      <c r="B239" t="s">
        <v>1177</v>
      </c>
      <c r="C239">
        <v>4</v>
      </c>
      <c r="D239" t="s">
        <v>485</v>
      </c>
      <c r="E239" t="s">
        <v>1191</v>
      </c>
      <c r="F239" t="s">
        <v>19</v>
      </c>
      <c r="G239" t="s">
        <v>19</v>
      </c>
      <c r="H239" t="s">
        <v>19</v>
      </c>
      <c r="I239" t="s">
        <v>19</v>
      </c>
      <c r="J239" t="s">
        <v>19</v>
      </c>
      <c r="K239" t="s">
        <v>19</v>
      </c>
      <c r="L239" t="s">
        <v>19</v>
      </c>
      <c r="M239" t="s">
        <v>19</v>
      </c>
      <c r="N239" t="s">
        <v>19</v>
      </c>
      <c r="O239" t="s">
        <v>328</v>
      </c>
      <c r="P239">
        <v>10</v>
      </c>
      <c r="Q239">
        <v>100</v>
      </c>
      <c r="R239" t="s">
        <v>511</v>
      </c>
      <c r="S239" t="s">
        <v>1799</v>
      </c>
      <c r="T239" s="171">
        <v>45748</v>
      </c>
      <c r="U239" s="171">
        <v>45989</v>
      </c>
      <c r="V239" t="s">
        <v>1177</v>
      </c>
    </row>
    <row r="240" spans="1:22" x14ac:dyDescent="0.25">
      <c r="A240" s="31" t="str">
        <f t="shared" si="3"/>
        <v>71.3</v>
      </c>
      <c r="B240" t="s">
        <v>1177</v>
      </c>
      <c r="C240">
        <v>4</v>
      </c>
      <c r="D240" t="s">
        <v>478</v>
      </c>
      <c r="E240" t="s">
        <v>1192</v>
      </c>
      <c r="F240" t="s">
        <v>480</v>
      </c>
      <c r="G240" t="s">
        <v>1508</v>
      </c>
      <c r="H240" t="s">
        <v>1509</v>
      </c>
      <c r="I240" t="s">
        <v>1510</v>
      </c>
      <c r="J240" t="s">
        <v>19</v>
      </c>
      <c r="K240" t="s">
        <v>481</v>
      </c>
      <c r="L240" t="s">
        <v>22</v>
      </c>
      <c r="M240" t="s">
        <v>632</v>
      </c>
      <c r="N240" t="s">
        <v>19</v>
      </c>
      <c r="O240" t="s">
        <v>1822</v>
      </c>
      <c r="P240">
        <v>20</v>
      </c>
      <c r="Q240">
        <v>100</v>
      </c>
      <c r="R240" t="s">
        <v>511</v>
      </c>
      <c r="S240" t="s">
        <v>1823</v>
      </c>
      <c r="T240" s="171">
        <v>45705</v>
      </c>
      <c r="U240" s="171">
        <v>46003</v>
      </c>
      <c r="V240" t="s">
        <v>1177</v>
      </c>
    </row>
    <row r="241" spans="1:22" x14ac:dyDescent="0.25">
      <c r="A241" s="31" t="str">
        <f t="shared" si="3"/>
        <v>71.3.1</v>
      </c>
      <c r="B241" t="s">
        <v>1177</v>
      </c>
      <c r="C241">
        <v>4</v>
      </c>
      <c r="D241" t="s">
        <v>485</v>
      </c>
      <c r="E241" t="s">
        <v>1193</v>
      </c>
      <c r="F241" t="s">
        <v>19</v>
      </c>
      <c r="G241" t="s">
        <v>19</v>
      </c>
      <c r="H241" t="s">
        <v>19</v>
      </c>
      <c r="I241" t="s">
        <v>19</v>
      </c>
      <c r="J241" t="s">
        <v>19</v>
      </c>
      <c r="K241" t="s">
        <v>19</v>
      </c>
      <c r="L241" t="s">
        <v>19</v>
      </c>
      <c r="M241" t="s">
        <v>19</v>
      </c>
      <c r="N241" t="s">
        <v>19</v>
      </c>
      <c r="O241" t="s">
        <v>1824</v>
      </c>
      <c r="P241">
        <v>30</v>
      </c>
      <c r="Q241">
        <v>1</v>
      </c>
      <c r="R241" t="s">
        <v>483</v>
      </c>
      <c r="S241" t="s">
        <v>1825</v>
      </c>
      <c r="T241" s="171">
        <v>45705</v>
      </c>
      <c r="U241" s="171">
        <v>45853</v>
      </c>
      <c r="V241" t="s">
        <v>1177</v>
      </c>
    </row>
    <row r="242" spans="1:22" x14ac:dyDescent="0.25">
      <c r="A242" s="31" t="str">
        <f t="shared" si="3"/>
        <v>71.3.2</v>
      </c>
      <c r="B242" t="s">
        <v>1177</v>
      </c>
      <c r="C242">
        <v>4</v>
      </c>
      <c r="D242" t="s">
        <v>485</v>
      </c>
      <c r="E242" t="s">
        <v>1194</v>
      </c>
      <c r="F242" t="s">
        <v>19</v>
      </c>
      <c r="G242" t="s">
        <v>19</v>
      </c>
      <c r="H242" t="s">
        <v>19</v>
      </c>
      <c r="I242" t="s">
        <v>19</v>
      </c>
      <c r="J242" t="s">
        <v>19</v>
      </c>
      <c r="K242" t="s">
        <v>19</v>
      </c>
      <c r="L242" t="s">
        <v>19</v>
      </c>
      <c r="M242" t="s">
        <v>19</v>
      </c>
      <c r="N242" t="s">
        <v>19</v>
      </c>
      <c r="O242" t="s">
        <v>1826</v>
      </c>
      <c r="P242">
        <v>20</v>
      </c>
      <c r="Q242">
        <v>1</v>
      </c>
      <c r="R242" t="s">
        <v>483</v>
      </c>
      <c r="S242" t="s">
        <v>1827</v>
      </c>
      <c r="T242" s="171">
        <v>45733</v>
      </c>
      <c r="U242" s="171">
        <v>45869</v>
      </c>
      <c r="V242" t="s">
        <v>1177</v>
      </c>
    </row>
    <row r="243" spans="1:22" x14ac:dyDescent="0.25">
      <c r="A243" s="31" t="str">
        <f t="shared" si="3"/>
        <v>71.3.3</v>
      </c>
      <c r="B243" t="s">
        <v>1177</v>
      </c>
      <c r="C243">
        <v>4</v>
      </c>
      <c r="D243" t="s">
        <v>485</v>
      </c>
      <c r="E243" t="s">
        <v>1195</v>
      </c>
      <c r="F243" t="s">
        <v>19</v>
      </c>
      <c r="G243" t="s">
        <v>19</v>
      </c>
      <c r="H243" t="s">
        <v>19</v>
      </c>
      <c r="I243" t="s">
        <v>19</v>
      </c>
      <c r="J243" t="s">
        <v>19</v>
      </c>
      <c r="K243" t="s">
        <v>19</v>
      </c>
      <c r="L243" t="s">
        <v>19</v>
      </c>
      <c r="M243" t="s">
        <v>19</v>
      </c>
      <c r="N243" t="s">
        <v>19</v>
      </c>
      <c r="O243" t="s">
        <v>1828</v>
      </c>
      <c r="P243">
        <v>40</v>
      </c>
      <c r="Q243">
        <v>100</v>
      </c>
      <c r="R243" t="s">
        <v>511</v>
      </c>
      <c r="S243" t="s">
        <v>1829</v>
      </c>
      <c r="T243" s="171">
        <v>45748</v>
      </c>
      <c r="U243" s="171">
        <v>45996</v>
      </c>
      <c r="V243" t="s">
        <v>1177</v>
      </c>
    </row>
    <row r="244" spans="1:22" x14ac:dyDescent="0.25">
      <c r="A244" s="31" t="str">
        <f t="shared" si="3"/>
        <v>71.3.4</v>
      </c>
      <c r="B244" t="s">
        <v>1177</v>
      </c>
      <c r="C244">
        <v>4</v>
      </c>
      <c r="D244" t="s">
        <v>485</v>
      </c>
      <c r="E244" t="s">
        <v>1196</v>
      </c>
      <c r="F244" t="s">
        <v>19</v>
      </c>
      <c r="G244" t="s">
        <v>19</v>
      </c>
      <c r="H244" t="s">
        <v>19</v>
      </c>
      <c r="I244" t="s">
        <v>19</v>
      </c>
      <c r="J244" t="s">
        <v>19</v>
      </c>
      <c r="K244" t="s">
        <v>19</v>
      </c>
      <c r="L244" t="s">
        <v>19</v>
      </c>
      <c r="M244" t="s">
        <v>19</v>
      </c>
      <c r="N244" t="s">
        <v>19</v>
      </c>
      <c r="O244" t="s">
        <v>1830</v>
      </c>
      <c r="P244">
        <v>10</v>
      </c>
      <c r="Q244">
        <v>1</v>
      </c>
      <c r="R244" t="s">
        <v>483</v>
      </c>
      <c r="S244" t="s">
        <v>1831</v>
      </c>
      <c r="T244" s="171">
        <v>45992</v>
      </c>
      <c r="U244" s="171">
        <v>46003</v>
      </c>
      <c r="V244" t="s">
        <v>1177</v>
      </c>
    </row>
    <row r="245" spans="1:22" x14ac:dyDescent="0.25">
      <c r="A245" s="31" t="str">
        <f t="shared" si="3"/>
        <v>71.4</v>
      </c>
      <c r="B245" t="s">
        <v>1177</v>
      </c>
      <c r="C245">
        <v>4</v>
      </c>
      <c r="D245" t="s">
        <v>478</v>
      </c>
      <c r="E245" t="s">
        <v>1197</v>
      </c>
      <c r="F245" t="s">
        <v>480</v>
      </c>
      <c r="G245" t="s">
        <v>1511</v>
      </c>
      <c r="H245" t="s">
        <v>1503</v>
      </c>
      <c r="I245" t="s">
        <v>1513</v>
      </c>
      <c r="J245" t="s">
        <v>19</v>
      </c>
      <c r="K245" t="s">
        <v>481</v>
      </c>
      <c r="L245" t="s">
        <v>22</v>
      </c>
      <c r="M245" t="s">
        <v>632</v>
      </c>
      <c r="N245" t="s">
        <v>1878</v>
      </c>
      <c r="O245" t="s">
        <v>1782</v>
      </c>
      <c r="P245">
        <v>30</v>
      </c>
      <c r="Q245">
        <v>290</v>
      </c>
      <c r="R245" t="s">
        <v>483</v>
      </c>
      <c r="S245" t="s">
        <v>1783</v>
      </c>
      <c r="T245" s="171">
        <v>45717</v>
      </c>
      <c r="U245" s="171">
        <v>46003</v>
      </c>
      <c r="V245" t="s">
        <v>1177</v>
      </c>
    </row>
    <row r="246" spans="1:22" x14ac:dyDescent="0.25">
      <c r="A246" s="31" t="str">
        <f t="shared" si="3"/>
        <v>71.4.1</v>
      </c>
      <c r="B246" t="s">
        <v>1177</v>
      </c>
      <c r="C246">
        <v>4</v>
      </c>
      <c r="D246" t="s">
        <v>485</v>
      </c>
      <c r="E246" t="s">
        <v>1198</v>
      </c>
      <c r="F246" t="s">
        <v>19</v>
      </c>
      <c r="G246" t="s">
        <v>19</v>
      </c>
      <c r="H246" t="s">
        <v>19</v>
      </c>
      <c r="I246" t="s">
        <v>19</v>
      </c>
      <c r="J246" t="s">
        <v>19</v>
      </c>
      <c r="K246" t="s">
        <v>19</v>
      </c>
      <c r="L246" t="s">
        <v>19</v>
      </c>
      <c r="M246" t="s">
        <v>19</v>
      </c>
      <c r="N246" t="s">
        <v>19</v>
      </c>
      <c r="O246" t="s">
        <v>1832</v>
      </c>
      <c r="P246">
        <v>70</v>
      </c>
      <c r="Q246">
        <v>290</v>
      </c>
      <c r="R246" t="s">
        <v>483</v>
      </c>
      <c r="S246" t="s">
        <v>1833</v>
      </c>
      <c r="T246" s="171">
        <v>45717</v>
      </c>
      <c r="U246" s="171">
        <v>46003</v>
      </c>
      <c r="V246" t="s">
        <v>1177</v>
      </c>
    </row>
    <row r="247" spans="1:22" x14ac:dyDescent="0.25">
      <c r="A247" s="31" t="str">
        <f t="shared" si="3"/>
        <v>71.4.2</v>
      </c>
      <c r="B247" t="s">
        <v>1177</v>
      </c>
      <c r="C247">
        <v>4</v>
      </c>
      <c r="D247" t="s">
        <v>485</v>
      </c>
      <c r="E247" t="s">
        <v>1199</v>
      </c>
      <c r="F247" t="s">
        <v>19</v>
      </c>
      <c r="G247" t="s">
        <v>19</v>
      </c>
      <c r="H247" t="s">
        <v>19</v>
      </c>
      <c r="I247" t="s">
        <v>19</v>
      </c>
      <c r="J247" t="s">
        <v>19</v>
      </c>
      <c r="K247" t="s">
        <v>19</v>
      </c>
      <c r="L247" t="s">
        <v>19</v>
      </c>
      <c r="M247" t="s">
        <v>19</v>
      </c>
      <c r="N247" t="s">
        <v>19</v>
      </c>
      <c r="O247" t="s">
        <v>1784</v>
      </c>
      <c r="P247">
        <v>30</v>
      </c>
      <c r="Q247">
        <v>1</v>
      </c>
      <c r="R247" t="s">
        <v>483</v>
      </c>
      <c r="S247" t="s">
        <v>1785</v>
      </c>
      <c r="T247" s="171">
        <v>45992</v>
      </c>
      <c r="U247" s="171">
        <v>46003</v>
      </c>
      <c r="V247" t="s">
        <v>1177</v>
      </c>
    </row>
    <row r="248" spans="1:22" x14ac:dyDescent="0.25">
      <c r="A248" s="31" t="str">
        <f t="shared" si="3"/>
        <v>3003.1</v>
      </c>
      <c r="B248" t="s">
        <v>1268</v>
      </c>
      <c r="C248">
        <v>3</v>
      </c>
      <c r="D248" t="s">
        <v>478</v>
      </c>
      <c r="E248" t="s">
        <v>1269</v>
      </c>
      <c r="F248" t="s">
        <v>480</v>
      </c>
      <c r="G248" t="s">
        <v>1511</v>
      </c>
      <c r="H248" t="s">
        <v>1512</v>
      </c>
      <c r="I248" t="s">
        <v>1513</v>
      </c>
      <c r="J248" t="s">
        <v>19</v>
      </c>
      <c r="K248" t="s">
        <v>498</v>
      </c>
      <c r="L248" t="s">
        <v>31</v>
      </c>
      <c r="M248" t="s">
        <v>632</v>
      </c>
      <c r="N248" t="s">
        <v>1879</v>
      </c>
      <c r="O248" t="s">
        <v>252</v>
      </c>
      <c r="P248">
        <v>20</v>
      </c>
      <c r="Q248">
        <v>100</v>
      </c>
      <c r="R248" t="s">
        <v>511</v>
      </c>
      <c r="S248" t="s">
        <v>1270</v>
      </c>
      <c r="T248" s="171">
        <v>45670</v>
      </c>
      <c r="U248" s="171">
        <v>46022</v>
      </c>
      <c r="V248" t="s">
        <v>1271</v>
      </c>
    </row>
    <row r="249" spans="1:22" x14ac:dyDescent="0.25">
      <c r="A249" s="31" t="str">
        <f t="shared" si="3"/>
        <v>3003.1.1</v>
      </c>
      <c r="B249" t="s">
        <v>1268</v>
      </c>
      <c r="C249">
        <v>3</v>
      </c>
      <c r="D249" t="s">
        <v>485</v>
      </c>
      <c r="E249" t="s">
        <v>1272</v>
      </c>
      <c r="F249" t="s">
        <v>19</v>
      </c>
      <c r="G249" t="s">
        <v>19</v>
      </c>
      <c r="H249" t="s">
        <v>19</v>
      </c>
      <c r="I249" t="s">
        <v>19</v>
      </c>
      <c r="J249" t="s">
        <v>19</v>
      </c>
      <c r="K249" t="s">
        <v>19</v>
      </c>
      <c r="L249" t="s">
        <v>19</v>
      </c>
      <c r="M249" t="s">
        <v>19</v>
      </c>
      <c r="N249" t="s">
        <v>19</v>
      </c>
      <c r="O249" t="s">
        <v>253</v>
      </c>
      <c r="P249">
        <v>30</v>
      </c>
      <c r="Q249">
        <v>1</v>
      </c>
      <c r="R249" t="s">
        <v>483</v>
      </c>
      <c r="S249" t="s">
        <v>1273</v>
      </c>
      <c r="T249" s="171">
        <v>45670</v>
      </c>
      <c r="U249" s="171">
        <v>45691</v>
      </c>
      <c r="V249" t="s">
        <v>1268</v>
      </c>
    </row>
    <row r="250" spans="1:22" x14ac:dyDescent="0.25">
      <c r="A250" s="31" t="str">
        <f t="shared" si="3"/>
        <v>3003.1.2</v>
      </c>
      <c r="B250" t="s">
        <v>1268</v>
      </c>
      <c r="C250">
        <v>3</v>
      </c>
      <c r="D250" t="s">
        <v>1893</v>
      </c>
      <c r="E250" t="s">
        <v>1274</v>
      </c>
      <c r="F250" t="s">
        <v>19</v>
      </c>
      <c r="G250" t="s">
        <v>19</v>
      </c>
      <c r="H250" t="s">
        <v>19</v>
      </c>
      <c r="I250" t="s">
        <v>19</v>
      </c>
      <c r="J250" t="s">
        <v>19</v>
      </c>
      <c r="K250" t="s">
        <v>19</v>
      </c>
      <c r="L250" t="s">
        <v>19</v>
      </c>
      <c r="M250" t="s">
        <v>19</v>
      </c>
      <c r="N250" t="s">
        <v>19</v>
      </c>
      <c r="O250" t="s">
        <v>254</v>
      </c>
      <c r="P250">
        <v>0</v>
      </c>
      <c r="Q250">
        <v>1</v>
      </c>
      <c r="R250" t="s">
        <v>483</v>
      </c>
      <c r="S250" t="s">
        <v>1275</v>
      </c>
      <c r="T250" s="171">
        <v>45691</v>
      </c>
      <c r="U250" s="171">
        <v>45716</v>
      </c>
      <c r="V250" t="s">
        <v>1276</v>
      </c>
    </row>
    <row r="251" spans="1:22" x14ac:dyDescent="0.25">
      <c r="A251" s="31" t="str">
        <f t="shared" si="3"/>
        <v>3003.1.3</v>
      </c>
      <c r="B251" t="s">
        <v>1268</v>
      </c>
      <c r="C251">
        <v>3</v>
      </c>
      <c r="D251" t="s">
        <v>485</v>
      </c>
      <c r="E251" t="s">
        <v>1277</v>
      </c>
      <c r="F251" t="s">
        <v>19</v>
      </c>
      <c r="G251" t="s">
        <v>19</v>
      </c>
      <c r="H251" t="s">
        <v>19</v>
      </c>
      <c r="I251" t="s">
        <v>19</v>
      </c>
      <c r="J251" t="s">
        <v>19</v>
      </c>
      <c r="K251" t="s">
        <v>19</v>
      </c>
      <c r="L251" t="s">
        <v>19</v>
      </c>
      <c r="M251" t="s">
        <v>19</v>
      </c>
      <c r="N251" t="s">
        <v>19</v>
      </c>
      <c r="O251" t="s">
        <v>255</v>
      </c>
      <c r="P251">
        <v>70</v>
      </c>
      <c r="Q251">
        <v>100</v>
      </c>
      <c r="R251" t="s">
        <v>511</v>
      </c>
      <c r="S251" t="s">
        <v>1834</v>
      </c>
      <c r="T251" s="171">
        <v>45691</v>
      </c>
      <c r="U251" s="171">
        <v>46022</v>
      </c>
      <c r="V251" t="s">
        <v>1268</v>
      </c>
    </row>
    <row r="252" spans="1:22" x14ac:dyDescent="0.25">
      <c r="A252" s="31" t="str">
        <f t="shared" si="3"/>
        <v>3003.2</v>
      </c>
      <c r="B252" t="s">
        <v>1268</v>
      </c>
      <c r="C252">
        <v>3</v>
      </c>
      <c r="D252" t="s">
        <v>478</v>
      </c>
      <c r="E252" t="s">
        <v>1278</v>
      </c>
      <c r="F252" t="s">
        <v>480</v>
      </c>
      <c r="G252" t="s">
        <v>1517</v>
      </c>
      <c r="H252" t="s">
        <v>1518</v>
      </c>
      <c r="I252" t="s">
        <v>1519</v>
      </c>
      <c r="J252" t="s">
        <v>19</v>
      </c>
      <c r="K252" t="s">
        <v>481</v>
      </c>
      <c r="L252" t="s">
        <v>31</v>
      </c>
      <c r="M252" t="s">
        <v>632</v>
      </c>
      <c r="N252" t="s">
        <v>19</v>
      </c>
      <c r="O252" t="s">
        <v>256</v>
      </c>
      <c r="P252">
        <v>10</v>
      </c>
      <c r="Q252">
        <v>40</v>
      </c>
      <c r="R252" t="s">
        <v>511</v>
      </c>
      <c r="S252" t="s">
        <v>1279</v>
      </c>
      <c r="T252" s="171">
        <v>45691</v>
      </c>
      <c r="U252" s="171">
        <v>46022</v>
      </c>
      <c r="V252" t="s">
        <v>1268</v>
      </c>
    </row>
    <row r="253" spans="1:22" x14ac:dyDescent="0.25">
      <c r="A253" s="31" t="str">
        <f t="shared" si="3"/>
        <v>3003.2.1</v>
      </c>
      <c r="B253" t="s">
        <v>1268</v>
      </c>
      <c r="C253">
        <v>3</v>
      </c>
      <c r="D253" t="s">
        <v>485</v>
      </c>
      <c r="E253" t="s">
        <v>1280</v>
      </c>
      <c r="F253" t="s">
        <v>19</v>
      </c>
      <c r="G253" t="s">
        <v>19</v>
      </c>
      <c r="H253" t="s">
        <v>19</v>
      </c>
      <c r="I253" t="s">
        <v>19</v>
      </c>
      <c r="J253" t="s">
        <v>19</v>
      </c>
      <c r="K253" t="s">
        <v>19</v>
      </c>
      <c r="L253" t="s">
        <v>19</v>
      </c>
      <c r="M253" t="s">
        <v>19</v>
      </c>
      <c r="N253" t="s">
        <v>19</v>
      </c>
      <c r="O253" t="s">
        <v>257</v>
      </c>
      <c r="P253">
        <v>30</v>
      </c>
      <c r="Q253">
        <v>4000</v>
      </c>
      <c r="R253" t="s">
        <v>483</v>
      </c>
      <c r="S253" t="s">
        <v>1281</v>
      </c>
      <c r="T253" s="171">
        <v>45691</v>
      </c>
      <c r="U253" s="171">
        <v>46022</v>
      </c>
      <c r="V253" t="s">
        <v>1268</v>
      </c>
    </row>
    <row r="254" spans="1:22" x14ac:dyDescent="0.25">
      <c r="A254" s="31" t="str">
        <f t="shared" si="3"/>
        <v>3003.2.2</v>
      </c>
      <c r="B254" t="s">
        <v>1268</v>
      </c>
      <c r="C254">
        <v>3</v>
      </c>
      <c r="D254" t="s">
        <v>485</v>
      </c>
      <c r="E254" t="s">
        <v>1282</v>
      </c>
      <c r="F254" t="s">
        <v>19</v>
      </c>
      <c r="G254" t="s">
        <v>19</v>
      </c>
      <c r="H254" t="s">
        <v>19</v>
      </c>
      <c r="I254" t="s">
        <v>19</v>
      </c>
      <c r="J254" t="s">
        <v>19</v>
      </c>
      <c r="K254" t="s">
        <v>19</v>
      </c>
      <c r="L254" t="s">
        <v>19</v>
      </c>
      <c r="M254" t="s">
        <v>19</v>
      </c>
      <c r="N254" t="s">
        <v>19</v>
      </c>
      <c r="O254" t="s">
        <v>258</v>
      </c>
      <c r="P254">
        <v>30</v>
      </c>
      <c r="Q254">
        <v>4</v>
      </c>
      <c r="R254" t="s">
        <v>483</v>
      </c>
      <c r="S254" t="s">
        <v>1283</v>
      </c>
      <c r="T254" s="171">
        <v>45691</v>
      </c>
      <c r="U254" s="171">
        <v>46022</v>
      </c>
      <c r="V254" t="s">
        <v>1268</v>
      </c>
    </row>
    <row r="255" spans="1:22" x14ac:dyDescent="0.25">
      <c r="A255" s="31" t="str">
        <f t="shared" si="3"/>
        <v>3003.2.3</v>
      </c>
      <c r="B255" t="s">
        <v>1268</v>
      </c>
      <c r="C255">
        <v>3</v>
      </c>
      <c r="D255" t="s">
        <v>485</v>
      </c>
      <c r="E255" t="s">
        <v>1284</v>
      </c>
      <c r="F255" t="s">
        <v>19</v>
      </c>
      <c r="G255" t="s">
        <v>19</v>
      </c>
      <c r="H255" t="s">
        <v>19</v>
      </c>
      <c r="I255" t="s">
        <v>19</v>
      </c>
      <c r="J255" t="s">
        <v>19</v>
      </c>
      <c r="K255" t="s">
        <v>19</v>
      </c>
      <c r="L255" t="s">
        <v>19</v>
      </c>
      <c r="M255" t="s">
        <v>19</v>
      </c>
      <c r="N255" t="s">
        <v>19</v>
      </c>
      <c r="O255" t="s">
        <v>1835</v>
      </c>
      <c r="P255">
        <v>40</v>
      </c>
      <c r="Q255">
        <v>1600</v>
      </c>
      <c r="R255" t="s">
        <v>483</v>
      </c>
      <c r="S255" t="s">
        <v>1836</v>
      </c>
      <c r="T255" s="171">
        <v>45691</v>
      </c>
      <c r="U255" s="171">
        <v>46022</v>
      </c>
      <c r="V255" t="s">
        <v>1268</v>
      </c>
    </row>
    <row r="256" spans="1:22" x14ac:dyDescent="0.25">
      <c r="A256" s="31" t="str">
        <f t="shared" si="3"/>
        <v>3003.3</v>
      </c>
      <c r="B256" t="s">
        <v>1268</v>
      </c>
      <c r="C256">
        <v>3</v>
      </c>
      <c r="D256" t="s">
        <v>478</v>
      </c>
      <c r="E256" t="s">
        <v>1285</v>
      </c>
      <c r="F256" t="s">
        <v>497</v>
      </c>
      <c r="G256" t="s">
        <v>1514</v>
      </c>
      <c r="H256" t="s">
        <v>1515</v>
      </c>
      <c r="I256" t="s">
        <v>1516</v>
      </c>
      <c r="J256" t="s">
        <v>19</v>
      </c>
      <c r="K256" t="s">
        <v>481</v>
      </c>
      <c r="L256" t="s">
        <v>31</v>
      </c>
      <c r="M256" t="s">
        <v>715</v>
      </c>
      <c r="N256" t="s">
        <v>1880</v>
      </c>
      <c r="O256" t="s">
        <v>368</v>
      </c>
      <c r="P256">
        <v>20</v>
      </c>
      <c r="Q256">
        <v>440</v>
      </c>
      <c r="R256" t="s">
        <v>483</v>
      </c>
      <c r="S256" t="s">
        <v>1286</v>
      </c>
      <c r="T256" s="171">
        <v>45691</v>
      </c>
      <c r="U256" s="171">
        <v>46022</v>
      </c>
      <c r="V256" t="s">
        <v>1268</v>
      </c>
    </row>
    <row r="257" spans="1:22" x14ac:dyDescent="0.25">
      <c r="A257" s="31" t="str">
        <f t="shared" si="3"/>
        <v>3003.3.1</v>
      </c>
      <c r="B257" t="s">
        <v>1268</v>
      </c>
      <c r="C257">
        <v>3</v>
      </c>
      <c r="D257" t="s">
        <v>485</v>
      </c>
      <c r="E257" t="s">
        <v>1287</v>
      </c>
      <c r="F257" t="s">
        <v>19</v>
      </c>
      <c r="G257" t="s">
        <v>19</v>
      </c>
      <c r="H257" t="s">
        <v>19</v>
      </c>
      <c r="I257" t="s">
        <v>19</v>
      </c>
      <c r="J257" t="s">
        <v>19</v>
      </c>
      <c r="K257" t="s">
        <v>19</v>
      </c>
      <c r="L257" t="s">
        <v>19</v>
      </c>
      <c r="M257" t="s">
        <v>19</v>
      </c>
      <c r="N257" t="s">
        <v>19</v>
      </c>
      <c r="O257" t="s">
        <v>369</v>
      </c>
      <c r="P257">
        <v>20</v>
      </c>
      <c r="Q257">
        <v>1</v>
      </c>
      <c r="R257" t="s">
        <v>483</v>
      </c>
      <c r="S257" t="s">
        <v>1288</v>
      </c>
      <c r="T257" s="171">
        <v>45691</v>
      </c>
      <c r="U257" s="171">
        <v>45716</v>
      </c>
      <c r="V257" t="s">
        <v>1268</v>
      </c>
    </row>
    <row r="258" spans="1:22" x14ac:dyDescent="0.25">
      <c r="A258" s="31" t="str">
        <f t="shared" si="3"/>
        <v>3003.3.2</v>
      </c>
      <c r="B258" t="s">
        <v>1268</v>
      </c>
      <c r="C258">
        <v>3</v>
      </c>
      <c r="D258" t="s">
        <v>485</v>
      </c>
      <c r="E258" t="s">
        <v>1289</v>
      </c>
      <c r="F258" t="s">
        <v>19</v>
      </c>
      <c r="G258" t="s">
        <v>19</v>
      </c>
      <c r="H258" t="s">
        <v>19</v>
      </c>
      <c r="I258" t="s">
        <v>19</v>
      </c>
      <c r="J258" t="s">
        <v>19</v>
      </c>
      <c r="K258" t="s">
        <v>19</v>
      </c>
      <c r="L258" t="s">
        <v>19</v>
      </c>
      <c r="M258" t="s">
        <v>19</v>
      </c>
      <c r="N258" t="s">
        <v>19</v>
      </c>
      <c r="O258" t="s">
        <v>370</v>
      </c>
      <c r="P258">
        <v>80</v>
      </c>
      <c r="Q258">
        <v>440</v>
      </c>
      <c r="R258" t="s">
        <v>483</v>
      </c>
      <c r="S258" t="s">
        <v>1290</v>
      </c>
      <c r="T258" s="171">
        <v>45691</v>
      </c>
      <c r="U258" s="171">
        <v>46022</v>
      </c>
      <c r="V258" t="s">
        <v>1268</v>
      </c>
    </row>
    <row r="259" spans="1:22" x14ac:dyDescent="0.25">
      <c r="A259" s="31" t="str">
        <f t="shared" ref="A259:A322" si="4">+E259</f>
        <v>3003.4</v>
      </c>
      <c r="B259" t="s">
        <v>1268</v>
      </c>
      <c r="C259">
        <v>3</v>
      </c>
      <c r="D259" t="s">
        <v>478</v>
      </c>
      <c r="E259" t="s">
        <v>1291</v>
      </c>
      <c r="F259" t="s">
        <v>480</v>
      </c>
      <c r="G259" t="s">
        <v>1514</v>
      </c>
      <c r="H259" t="s">
        <v>1515</v>
      </c>
      <c r="I259" t="s">
        <v>1516</v>
      </c>
      <c r="J259" t="s">
        <v>19</v>
      </c>
      <c r="K259" t="s">
        <v>498</v>
      </c>
      <c r="L259" t="s">
        <v>31</v>
      </c>
      <c r="M259" t="s">
        <v>632</v>
      </c>
      <c r="N259" t="s">
        <v>1879</v>
      </c>
      <c r="O259" t="s">
        <v>259</v>
      </c>
      <c r="P259">
        <v>15</v>
      </c>
      <c r="Q259">
        <v>5</v>
      </c>
      <c r="R259" t="s">
        <v>483</v>
      </c>
      <c r="S259" t="s">
        <v>1837</v>
      </c>
      <c r="T259" s="171">
        <v>45691</v>
      </c>
      <c r="U259" s="171">
        <v>46010</v>
      </c>
      <c r="V259" t="s">
        <v>1292</v>
      </c>
    </row>
    <row r="260" spans="1:22" x14ac:dyDescent="0.25">
      <c r="A260" s="31" t="str">
        <f t="shared" si="4"/>
        <v>3003.4.1</v>
      </c>
      <c r="B260" t="s">
        <v>1268</v>
      </c>
      <c r="C260">
        <v>3</v>
      </c>
      <c r="D260" t="s">
        <v>485</v>
      </c>
      <c r="E260" t="s">
        <v>1293</v>
      </c>
      <c r="F260" t="s">
        <v>19</v>
      </c>
      <c r="G260" t="s">
        <v>19</v>
      </c>
      <c r="H260" t="s">
        <v>19</v>
      </c>
      <c r="I260" t="s">
        <v>19</v>
      </c>
      <c r="J260" t="s">
        <v>19</v>
      </c>
      <c r="K260" t="s">
        <v>19</v>
      </c>
      <c r="L260" t="s">
        <v>19</v>
      </c>
      <c r="M260" t="s">
        <v>19</v>
      </c>
      <c r="N260" t="s">
        <v>19</v>
      </c>
      <c r="O260" t="s">
        <v>260</v>
      </c>
      <c r="P260">
        <v>20</v>
      </c>
      <c r="Q260">
        <v>5</v>
      </c>
      <c r="R260" t="s">
        <v>483</v>
      </c>
      <c r="S260" t="s">
        <v>1294</v>
      </c>
      <c r="T260" s="171">
        <v>45691</v>
      </c>
      <c r="U260" s="171">
        <v>46010</v>
      </c>
      <c r="V260" t="s">
        <v>1268</v>
      </c>
    </row>
    <row r="261" spans="1:22" x14ac:dyDescent="0.25">
      <c r="A261" s="31" t="str">
        <f t="shared" si="4"/>
        <v>3003.4.2</v>
      </c>
      <c r="B261" t="s">
        <v>1268</v>
      </c>
      <c r="C261">
        <v>3</v>
      </c>
      <c r="D261" t="s">
        <v>485</v>
      </c>
      <c r="E261" t="s">
        <v>1295</v>
      </c>
      <c r="F261" t="s">
        <v>19</v>
      </c>
      <c r="G261" t="s">
        <v>19</v>
      </c>
      <c r="H261" t="s">
        <v>19</v>
      </c>
      <c r="I261" t="s">
        <v>19</v>
      </c>
      <c r="J261" t="s">
        <v>19</v>
      </c>
      <c r="K261" t="s">
        <v>19</v>
      </c>
      <c r="L261" t="s">
        <v>19</v>
      </c>
      <c r="M261" t="s">
        <v>19</v>
      </c>
      <c r="N261" t="s">
        <v>19</v>
      </c>
      <c r="O261" t="s">
        <v>261</v>
      </c>
      <c r="P261">
        <v>20</v>
      </c>
      <c r="Q261">
        <v>5</v>
      </c>
      <c r="R261" t="s">
        <v>483</v>
      </c>
      <c r="S261" t="s">
        <v>1296</v>
      </c>
      <c r="T261" s="171">
        <v>45691</v>
      </c>
      <c r="U261" s="171">
        <v>46010</v>
      </c>
      <c r="V261" t="s">
        <v>1297</v>
      </c>
    </row>
    <row r="262" spans="1:22" x14ac:dyDescent="0.25">
      <c r="A262" s="31" t="str">
        <f t="shared" si="4"/>
        <v>3003.4.3</v>
      </c>
      <c r="B262" t="s">
        <v>1268</v>
      </c>
      <c r="C262">
        <v>3</v>
      </c>
      <c r="D262" t="s">
        <v>485</v>
      </c>
      <c r="E262" t="s">
        <v>1298</v>
      </c>
      <c r="F262" t="s">
        <v>19</v>
      </c>
      <c r="G262" t="s">
        <v>19</v>
      </c>
      <c r="H262" t="s">
        <v>19</v>
      </c>
      <c r="I262" t="s">
        <v>19</v>
      </c>
      <c r="J262" t="s">
        <v>19</v>
      </c>
      <c r="K262" t="s">
        <v>19</v>
      </c>
      <c r="L262" t="s">
        <v>19</v>
      </c>
      <c r="M262" t="s">
        <v>19</v>
      </c>
      <c r="N262" t="s">
        <v>19</v>
      </c>
      <c r="O262" t="s">
        <v>262</v>
      </c>
      <c r="P262">
        <v>60</v>
      </c>
      <c r="Q262">
        <v>5</v>
      </c>
      <c r="R262" t="s">
        <v>483</v>
      </c>
      <c r="S262" t="s">
        <v>1838</v>
      </c>
      <c r="T262" s="171">
        <v>45691</v>
      </c>
      <c r="U262" s="171">
        <v>46010</v>
      </c>
      <c r="V262" t="s">
        <v>1299</v>
      </c>
    </row>
    <row r="263" spans="1:22" x14ac:dyDescent="0.25">
      <c r="A263" s="31" t="str">
        <f t="shared" si="4"/>
        <v>3003.5</v>
      </c>
      <c r="B263" t="s">
        <v>1268</v>
      </c>
      <c r="C263">
        <v>3</v>
      </c>
      <c r="D263" t="s">
        <v>478</v>
      </c>
      <c r="E263" t="s">
        <v>1300</v>
      </c>
      <c r="F263" t="s">
        <v>497</v>
      </c>
      <c r="G263" t="s">
        <v>1511</v>
      </c>
      <c r="H263" t="s">
        <v>1512</v>
      </c>
      <c r="I263" t="s">
        <v>1513</v>
      </c>
      <c r="J263" t="s">
        <v>1857</v>
      </c>
      <c r="K263" t="s">
        <v>498</v>
      </c>
      <c r="L263" t="s">
        <v>31</v>
      </c>
      <c r="M263" t="s">
        <v>767</v>
      </c>
      <c r="N263" t="s">
        <v>1881</v>
      </c>
      <c r="O263" t="s">
        <v>146</v>
      </c>
      <c r="P263">
        <v>20</v>
      </c>
      <c r="Q263">
        <v>1</v>
      </c>
      <c r="R263" t="s">
        <v>483</v>
      </c>
      <c r="S263" t="s">
        <v>1301</v>
      </c>
      <c r="T263" s="171">
        <v>45691</v>
      </c>
      <c r="U263" s="171">
        <v>46006</v>
      </c>
      <c r="V263" t="s">
        <v>1304</v>
      </c>
    </row>
    <row r="264" spans="1:22" x14ac:dyDescent="0.25">
      <c r="A264" s="31" t="str">
        <f t="shared" si="4"/>
        <v>3003.5.1</v>
      </c>
      <c r="B264" t="s">
        <v>1268</v>
      </c>
      <c r="C264">
        <v>3</v>
      </c>
      <c r="D264" t="s">
        <v>485</v>
      </c>
      <c r="E264" t="s">
        <v>1302</v>
      </c>
      <c r="F264" t="s">
        <v>19</v>
      </c>
      <c r="G264" t="s">
        <v>19</v>
      </c>
      <c r="H264" t="s">
        <v>19</v>
      </c>
      <c r="I264" t="s">
        <v>19</v>
      </c>
      <c r="J264" t="s">
        <v>19</v>
      </c>
      <c r="K264" t="s">
        <v>19</v>
      </c>
      <c r="L264" t="s">
        <v>19</v>
      </c>
      <c r="M264" t="s">
        <v>19</v>
      </c>
      <c r="N264" t="s">
        <v>19</v>
      </c>
      <c r="O264" t="s">
        <v>147</v>
      </c>
      <c r="P264">
        <v>10</v>
      </c>
      <c r="Q264">
        <v>1</v>
      </c>
      <c r="R264" t="s">
        <v>483</v>
      </c>
      <c r="S264" t="s">
        <v>1303</v>
      </c>
      <c r="T264" s="171">
        <v>45691</v>
      </c>
      <c r="U264" s="171">
        <v>45747</v>
      </c>
      <c r="V264" t="s">
        <v>1304</v>
      </c>
    </row>
    <row r="265" spans="1:22" x14ac:dyDescent="0.25">
      <c r="A265" s="31" t="str">
        <f t="shared" si="4"/>
        <v>3003.5.2</v>
      </c>
      <c r="B265" t="s">
        <v>1268</v>
      </c>
      <c r="C265">
        <v>3</v>
      </c>
      <c r="D265" t="s">
        <v>485</v>
      </c>
      <c r="E265" t="s">
        <v>1305</v>
      </c>
      <c r="F265" t="s">
        <v>19</v>
      </c>
      <c r="G265" t="s">
        <v>19</v>
      </c>
      <c r="H265" t="s">
        <v>19</v>
      </c>
      <c r="I265" t="s">
        <v>19</v>
      </c>
      <c r="J265" t="s">
        <v>19</v>
      </c>
      <c r="K265" t="s">
        <v>19</v>
      </c>
      <c r="L265" t="s">
        <v>19</v>
      </c>
      <c r="M265" t="s">
        <v>19</v>
      </c>
      <c r="N265" t="s">
        <v>19</v>
      </c>
      <c r="O265" t="s">
        <v>148</v>
      </c>
      <c r="P265">
        <v>50</v>
      </c>
      <c r="Q265">
        <v>1</v>
      </c>
      <c r="R265" t="s">
        <v>483</v>
      </c>
      <c r="S265" t="s">
        <v>1306</v>
      </c>
      <c r="T265" s="171">
        <v>45748</v>
      </c>
      <c r="U265" s="171">
        <v>45898</v>
      </c>
      <c r="V265" t="s">
        <v>1268</v>
      </c>
    </row>
    <row r="266" spans="1:22" x14ac:dyDescent="0.25">
      <c r="A266" s="31" t="str">
        <f t="shared" si="4"/>
        <v>3003.5.3</v>
      </c>
      <c r="B266" t="s">
        <v>1268</v>
      </c>
      <c r="C266">
        <v>3</v>
      </c>
      <c r="D266" t="s">
        <v>485</v>
      </c>
      <c r="E266" t="s">
        <v>1307</v>
      </c>
      <c r="F266" t="s">
        <v>19</v>
      </c>
      <c r="G266" t="s">
        <v>19</v>
      </c>
      <c r="H266" t="s">
        <v>19</v>
      </c>
      <c r="I266" t="s">
        <v>19</v>
      </c>
      <c r="J266" t="s">
        <v>19</v>
      </c>
      <c r="K266" t="s">
        <v>19</v>
      </c>
      <c r="L266" t="s">
        <v>19</v>
      </c>
      <c r="M266" t="s">
        <v>19</v>
      </c>
      <c r="N266" t="s">
        <v>19</v>
      </c>
      <c r="O266" t="s">
        <v>1839</v>
      </c>
      <c r="P266">
        <v>20</v>
      </c>
      <c r="Q266">
        <v>1</v>
      </c>
      <c r="R266" t="s">
        <v>483</v>
      </c>
      <c r="S266" t="s">
        <v>1308</v>
      </c>
      <c r="T266" s="171">
        <v>45811</v>
      </c>
      <c r="U266" s="171">
        <v>45898</v>
      </c>
      <c r="V266" t="s">
        <v>1268</v>
      </c>
    </row>
    <row r="267" spans="1:22" x14ac:dyDescent="0.25">
      <c r="A267" s="31" t="str">
        <f t="shared" si="4"/>
        <v>3003.5.4</v>
      </c>
      <c r="B267" t="s">
        <v>1268</v>
      </c>
      <c r="C267">
        <v>3</v>
      </c>
      <c r="D267" t="s">
        <v>485</v>
      </c>
      <c r="E267" t="s">
        <v>1309</v>
      </c>
      <c r="F267" t="s">
        <v>19</v>
      </c>
      <c r="G267" t="s">
        <v>19</v>
      </c>
      <c r="H267" t="s">
        <v>19</v>
      </c>
      <c r="I267" t="s">
        <v>19</v>
      </c>
      <c r="J267" t="s">
        <v>19</v>
      </c>
      <c r="K267" t="s">
        <v>19</v>
      </c>
      <c r="L267" t="s">
        <v>19</v>
      </c>
      <c r="M267" t="s">
        <v>19</v>
      </c>
      <c r="N267" t="s">
        <v>19</v>
      </c>
      <c r="O267" t="s">
        <v>1840</v>
      </c>
      <c r="P267">
        <v>20</v>
      </c>
      <c r="Q267">
        <v>1</v>
      </c>
      <c r="R267" t="s">
        <v>483</v>
      </c>
      <c r="S267" t="s">
        <v>1841</v>
      </c>
      <c r="T267" s="171">
        <v>45901</v>
      </c>
      <c r="U267" s="171">
        <v>46006</v>
      </c>
      <c r="V267" t="s">
        <v>1268</v>
      </c>
    </row>
    <row r="268" spans="1:22" x14ac:dyDescent="0.25">
      <c r="A268" s="31" t="str">
        <f t="shared" si="4"/>
        <v>3003.6</v>
      </c>
      <c r="B268" t="s">
        <v>1268</v>
      </c>
      <c r="C268">
        <v>3</v>
      </c>
      <c r="D268" t="s">
        <v>478</v>
      </c>
      <c r="E268" t="s">
        <v>1310</v>
      </c>
      <c r="F268" t="s">
        <v>497</v>
      </c>
      <c r="G268" t="s">
        <v>1514</v>
      </c>
      <c r="H268" t="s">
        <v>1515</v>
      </c>
      <c r="I268" t="s">
        <v>1516</v>
      </c>
      <c r="J268" t="s">
        <v>19</v>
      </c>
      <c r="K268" t="s">
        <v>481</v>
      </c>
      <c r="L268" t="s">
        <v>31</v>
      </c>
      <c r="M268" t="s">
        <v>715</v>
      </c>
      <c r="N268" t="s">
        <v>1879</v>
      </c>
      <c r="O268" t="s">
        <v>1842</v>
      </c>
      <c r="P268">
        <v>15</v>
      </c>
      <c r="Q268">
        <v>1</v>
      </c>
      <c r="R268" t="s">
        <v>483</v>
      </c>
      <c r="S268" t="s">
        <v>1843</v>
      </c>
      <c r="T268" s="171">
        <v>45691</v>
      </c>
      <c r="U268" s="171">
        <v>45835</v>
      </c>
      <c r="V268" t="s">
        <v>1268</v>
      </c>
    </row>
    <row r="269" spans="1:22" x14ac:dyDescent="0.25">
      <c r="A269" s="31" t="str">
        <f t="shared" si="4"/>
        <v>3003.6.1</v>
      </c>
      <c r="B269" t="s">
        <v>1268</v>
      </c>
      <c r="C269">
        <v>3</v>
      </c>
      <c r="D269" t="s">
        <v>485</v>
      </c>
      <c r="E269" t="s">
        <v>1311</v>
      </c>
      <c r="F269" t="s">
        <v>19</v>
      </c>
      <c r="G269" t="s">
        <v>19</v>
      </c>
      <c r="H269" t="s">
        <v>19</v>
      </c>
      <c r="I269" t="s">
        <v>19</v>
      </c>
      <c r="J269" t="s">
        <v>19</v>
      </c>
      <c r="K269" t="s">
        <v>19</v>
      </c>
      <c r="L269" t="s">
        <v>19</v>
      </c>
      <c r="M269" t="s">
        <v>19</v>
      </c>
      <c r="N269" t="s">
        <v>19</v>
      </c>
      <c r="O269" t="s">
        <v>371</v>
      </c>
      <c r="P269">
        <v>10</v>
      </c>
      <c r="Q269">
        <v>1</v>
      </c>
      <c r="R269" t="s">
        <v>483</v>
      </c>
      <c r="S269" t="s">
        <v>1312</v>
      </c>
      <c r="T269" s="171">
        <v>45691</v>
      </c>
      <c r="U269" s="171">
        <v>45761</v>
      </c>
      <c r="V269" t="s">
        <v>1268</v>
      </c>
    </row>
    <row r="270" spans="1:22" x14ac:dyDescent="0.25">
      <c r="A270" s="31" t="str">
        <f t="shared" si="4"/>
        <v>3003.6.2</v>
      </c>
      <c r="B270" t="s">
        <v>1268</v>
      </c>
      <c r="C270">
        <v>3</v>
      </c>
      <c r="D270" t="s">
        <v>485</v>
      </c>
      <c r="E270" t="s">
        <v>1313</v>
      </c>
      <c r="F270" t="s">
        <v>19</v>
      </c>
      <c r="G270" t="s">
        <v>19</v>
      </c>
      <c r="H270" t="s">
        <v>19</v>
      </c>
      <c r="I270" t="s">
        <v>19</v>
      </c>
      <c r="J270" t="s">
        <v>19</v>
      </c>
      <c r="K270" t="s">
        <v>19</v>
      </c>
      <c r="L270" t="s">
        <v>19</v>
      </c>
      <c r="M270" t="s">
        <v>19</v>
      </c>
      <c r="N270" t="s">
        <v>19</v>
      </c>
      <c r="O270" t="s">
        <v>372</v>
      </c>
      <c r="P270">
        <v>10</v>
      </c>
      <c r="Q270">
        <v>1</v>
      </c>
      <c r="R270" t="s">
        <v>483</v>
      </c>
      <c r="S270" t="s">
        <v>1314</v>
      </c>
      <c r="T270" s="171">
        <v>45748</v>
      </c>
      <c r="U270" s="171">
        <v>45777</v>
      </c>
      <c r="V270" t="s">
        <v>1268</v>
      </c>
    </row>
    <row r="271" spans="1:22" x14ac:dyDescent="0.25">
      <c r="A271" s="31" t="str">
        <f t="shared" si="4"/>
        <v>3003.6.3</v>
      </c>
      <c r="B271" t="s">
        <v>1268</v>
      </c>
      <c r="C271">
        <v>3</v>
      </c>
      <c r="D271" t="s">
        <v>485</v>
      </c>
      <c r="E271" t="s">
        <v>1315</v>
      </c>
      <c r="F271" t="s">
        <v>19</v>
      </c>
      <c r="G271" t="s">
        <v>19</v>
      </c>
      <c r="H271" t="s">
        <v>19</v>
      </c>
      <c r="I271" t="s">
        <v>19</v>
      </c>
      <c r="J271" t="s">
        <v>19</v>
      </c>
      <c r="K271" t="s">
        <v>19</v>
      </c>
      <c r="L271" t="s">
        <v>19</v>
      </c>
      <c r="M271" t="s">
        <v>19</v>
      </c>
      <c r="N271" t="s">
        <v>19</v>
      </c>
      <c r="O271" t="s">
        <v>1844</v>
      </c>
      <c r="P271">
        <v>80</v>
      </c>
      <c r="Q271">
        <v>1</v>
      </c>
      <c r="R271" t="s">
        <v>483</v>
      </c>
      <c r="S271" t="s">
        <v>1845</v>
      </c>
      <c r="T271" s="171">
        <v>45779</v>
      </c>
      <c r="U271" s="171">
        <v>45835</v>
      </c>
      <c r="V271" t="s">
        <v>1268</v>
      </c>
    </row>
    <row r="272" spans="1:22" x14ac:dyDescent="0.25">
      <c r="A272" s="31" t="str">
        <f t="shared" si="4"/>
        <v>3003.6.4</v>
      </c>
      <c r="B272" s="157" t="s">
        <v>1268</v>
      </c>
      <c r="C272" s="157">
        <v>3</v>
      </c>
      <c r="D272" s="157" t="s">
        <v>1813</v>
      </c>
      <c r="E272" s="157" t="s">
        <v>1316</v>
      </c>
      <c r="F272" s="157" t="s">
        <v>19</v>
      </c>
      <c r="G272" s="157" t="s">
        <v>19</v>
      </c>
      <c r="H272" s="157" t="s">
        <v>19</v>
      </c>
      <c r="I272" s="157" t="s">
        <v>19</v>
      </c>
      <c r="J272" s="157" t="s">
        <v>19</v>
      </c>
      <c r="K272" s="157" t="s">
        <v>19</v>
      </c>
      <c r="L272" s="157" t="s">
        <v>19</v>
      </c>
      <c r="M272" s="157" t="s">
        <v>19</v>
      </c>
      <c r="N272" s="157" t="s">
        <v>19</v>
      </c>
      <c r="O272" s="157" t="s">
        <v>373</v>
      </c>
      <c r="P272" s="157">
        <v>10</v>
      </c>
      <c r="Q272" s="157">
        <v>1</v>
      </c>
      <c r="R272" s="157" t="s">
        <v>483</v>
      </c>
      <c r="S272" s="157" t="s">
        <v>1317</v>
      </c>
      <c r="T272" s="187">
        <v>45779</v>
      </c>
      <c r="U272" s="187">
        <v>45869</v>
      </c>
      <c r="V272" s="157" t="s">
        <v>1268</v>
      </c>
    </row>
    <row r="273" spans="1:22" x14ac:dyDescent="0.25">
      <c r="A273" s="31" t="str">
        <f t="shared" si="4"/>
        <v>3003.6.5</v>
      </c>
      <c r="B273" s="157" t="s">
        <v>1268</v>
      </c>
      <c r="C273" s="157">
        <v>3</v>
      </c>
      <c r="D273" s="157" t="s">
        <v>1892</v>
      </c>
      <c r="E273" s="157" t="s">
        <v>1318</v>
      </c>
      <c r="F273" s="157" t="s">
        <v>19</v>
      </c>
      <c r="G273" s="157" t="s">
        <v>19</v>
      </c>
      <c r="H273" s="157" t="s">
        <v>19</v>
      </c>
      <c r="I273" s="157" t="s">
        <v>19</v>
      </c>
      <c r="J273" s="157" t="s">
        <v>19</v>
      </c>
      <c r="K273" s="157" t="s">
        <v>19</v>
      </c>
      <c r="L273" s="157" t="s">
        <v>19</v>
      </c>
      <c r="M273" s="157" t="s">
        <v>19</v>
      </c>
      <c r="N273" s="157" t="s">
        <v>19</v>
      </c>
      <c r="O273" s="157" t="s">
        <v>374</v>
      </c>
      <c r="P273" s="157">
        <v>0</v>
      </c>
      <c r="Q273" s="157">
        <v>1</v>
      </c>
      <c r="R273" s="157" t="s">
        <v>483</v>
      </c>
      <c r="S273" s="157" t="s">
        <v>1319</v>
      </c>
      <c r="T273" s="187">
        <v>45870</v>
      </c>
      <c r="U273" s="187">
        <v>45884</v>
      </c>
      <c r="V273" s="157" t="s">
        <v>697</v>
      </c>
    </row>
    <row r="274" spans="1:22" x14ac:dyDescent="0.25">
      <c r="A274" s="31" t="str">
        <f t="shared" si="4"/>
        <v>3003.6.6</v>
      </c>
      <c r="B274" s="157" t="s">
        <v>1268</v>
      </c>
      <c r="C274" s="157">
        <v>3</v>
      </c>
      <c r="D274" s="157" t="s">
        <v>1892</v>
      </c>
      <c r="E274" s="157" t="s">
        <v>1320</v>
      </c>
      <c r="F274" s="157" t="s">
        <v>19</v>
      </c>
      <c r="G274" s="157" t="s">
        <v>19</v>
      </c>
      <c r="H274" s="157" t="s">
        <v>19</v>
      </c>
      <c r="I274" s="157" t="s">
        <v>19</v>
      </c>
      <c r="J274" s="157" t="s">
        <v>19</v>
      </c>
      <c r="K274" s="157" t="s">
        <v>19</v>
      </c>
      <c r="L274" s="157" t="s">
        <v>19</v>
      </c>
      <c r="M274" s="157" t="s">
        <v>19</v>
      </c>
      <c r="N274" s="157" t="s">
        <v>19</v>
      </c>
      <c r="O274" s="157" t="s">
        <v>375</v>
      </c>
      <c r="P274" s="157">
        <v>0</v>
      </c>
      <c r="Q274" s="157">
        <v>1</v>
      </c>
      <c r="R274" s="157" t="s">
        <v>483</v>
      </c>
      <c r="S274" s="157" t="s">
        <v>1321</v>
      </c>
      <c r="T274" s="187">
        <v>45888</v>
      </c>
      <c r="U274" s="187">
        <v>45898</v>
      </c>
      <c r="V274" s="157" t="s">
        <v>697</v>
      </c>
    </row>
    <row r="275" spans="1:22" x14ac:dyDescent="0.25">
      <c r="A275" s="31" t="str">
        <f t="shared" si="4"/>
        <v>3003.6.7</v>
      </c>
      <c r="B275" s="157" t="s">
        <v>1268</v>
      </c>
      <c r="C275" s="157">
        <v>3</v>
      </c>
      <c r="D275" s="157" t="s">
        <v>1892</v>
      </c>
      <c r="E275" s="157" t="s">
        <v>1322</v>
      </c>
      <c r="F275" s="157" t="s">
        <v>19</v>
      </c>
      <c r="G275" s="157" t="s">
        <v>19</v>
      </c>
      <c r="H275" s="157" t="s">
        <v>19</v>
      </c>
      <c r="I275" s="157" t="s">
        <v>19</v>
      </c>
      <c r="J275" s="157" t="s">
        <v>19</v>
      </c>
      <c r="K275" s="157" t="s">
        <v>19</v>
      </c>
      <c r="L275" s="157" t="s">
        <v>19</v>
      </c>
      <c r="M275" s="157" t="s">
        <v>19</v>
      </c>
      <c r="N275" s="157" t="s">
        <v>19</v>
      </c>
      <c r="O275" s="157" t="s">
        <v>1787</v>
      </c>
      <c r="P275" s="157">
        <v>0</v>
      </c>
      <c r="Q275" s="157">
        <v>10</v>
      </c>
      <c r="R275" s="157" t="s">
        <v>483</v>
      </c>
      <c r="S275" s="157" t="s">
        <v>1786</v>
      </c>
      <c r="T275" s="187">
        <v>45898</v>
      </c>
      <c r="U275" s="187">
        <v>45930</v>
      </c>
      <c r="V275" s="157" t="s">
        <v>697</v>
      </c>
    </row>
    <row r="276" spans="1:22" x14ac:dyDescent="0.25">
      <c r="A276" s="31" t="str">
        <f t="shared" si="4"/>
        <v>3003.6.8</v>
      </c>
      <c r="B276" s="157" t="s">
        <v>1268</v>
      </c>
      <c r="C276" s="157">
        <v>3</v>
      </c>
      <c r="D276" s="157" t="s">
        <v>1813</v>
      </c>
      <c r="E276" s="157" t="s">
        <v>1323</v>
      </c>
      <c r="F276" s="157" t="s">
        <v>19</v>
      </c>
      <c r="G276" s="157" t="s">
        <v>19</v>
      </c>
      <c r="H276" s="157" t="s">
        <v>19</v>
      </c>
      <c r="I276" s="157" t="s">
        <v>19</v>
      </c>
      <c r="J276" s="157" t="s">
        <v>19</v>
      </c>
      <c r="K276" s="157" t="s">
        <v>19</v>
      </c>
      <c r="L276" s="157" t="s">
        <v>19</v>
      </c>
      <c r="M276" s="157" t="s">
        <v>19</v>
      </c>
      <c r="N276" s="157" t="s">
        <v>19</v>
      </c>
      <c r="O276" s="157" t="s">
        <v>376</v>
      </c>
      <c r="P276" s="157">
        <v>50</v>
      </c>
      <c r="Q276" s="157">
        <v>4</v>
      </c>
      <c r="R276" s="157" t="s">
        <v>483</v>
      </c>
      <c r="S276" s="157" t="s">
        <v>1324</v>
      </c>
      <c r="T276" s="187">
        <v>45930</v>
      </c>
      <c r="U276" s="187">
        <v>46006</v>
      </c>
      <c r="V276" s="157" t="s">
        <v>1268</v>
      </c>
    </row>
    <row r="277" spans="1:22" x14ac:dyDescent="0.25">
      <c r="A277" s="31" t="str">
        <f t="shared" si="4"/>
        <v>1000.1</v>
      </c>
      <c r="B277" t="s">
        <v>1131</v>
      </c>
      <c r="C277">
        <v>1</v>
      </c>
      <c r="D277" t="s">
        <v>478</v>
      </c>
      <c r="E277" t="s">
        <v>1132</v>
      </c>
      <c r="F277" t="s">
        <v>497</v>
      </c>
      <c r="G277" t="s">
        <v>1511</v>
      </c>
      <c r="H277" t="s">
        <v>1512</v>
      </c>
      <c r="I277" t="s">
        <v>1513</v>
      </c>
      <c r="J277" t="s">
        <v>19</v>
      </c>
      <c r="K277" t="s">
        <v>481</v>
      </c>
      <c r="L277" t="s">
        <v>19</v>
      </c>
      <c r="M277" t="s">
        <v>715</v>
      </c>
      <c r="N277" t="s">
        <v>1882</v>
      </c>
      <c r="O277" t="s">
        <v>353</v>
      </c>
      <c r="P277">
        <v>20</v>
      </c>
      <c r="Q277">
        <v>56</v>
      </c>
      <c r="R277" t="s">
        <v>511</v>
      </c>
      <c r="S277" t="s">
        <v>1133</v>
      </c>
      <c r="T277" s="171">
        <v>45670</v>
      </c>
      <c r="U277" s="171">
        <v>46003</v>
      </c>
      <c r="V277" t="s">
        <v>1131</v>
      </c>
    </row>
    <row r="278" spans="1:22" x14ac:dyDescent="0.25">
      <c r="A278" s="31" t="str">
        <f t="shared" si="4"/>
        <v>1000.1.1</v>
      </c>
      <c r="B278" t="s">
        <v>1131</v>
      </c>
      <c r="C278">
        <v>1</v>
      </c>
      <c r="D278" t="s">
        <v>485</v>
      </c>
      <c r="E278" t="s">
        <v>1134</v>
      </c>
      <c r="F278" t="s">
        <v>19</v>
      </c>
      <c r="G278" t="s">
        <v>19</v>
      </c>
      <c r="H278" t="s">
        <v>19</v>
      </c>
      <c r="I278" t="s">
        <v>19</v>
      </c>
      <c r="J278" t="s">
        <v>19</v>
      </c>
      <c r="K278" t="s">
        <v>19</v>
      </c>
      <c r="L278" t="s">
        <v>19</v>
      </c>
      <c r="M278" t="s">
        <v>19</v>
      </c>
      <c r="N278" t="s">
        <v>19</v>
      </c>
      <c r="O278" t="s">
        <v>354</v>
      </c>
      <c r="P278">
        <v>20</v>
      </c>
      <c r="Q278">
        <v>1</v>
      </c>
      <c r="R278" t="s">
        <v>483</v>
      </c>
      <c r="S278" t="s">
        <v>1135</v>
      </c>
      <c r="T278" s="171">
        <v>45670</v>
      </c>
      <c r="U278" s="171">
        <v>45716</v>
      </c>
      <c r="V278" t="s">
        <v>1131</v>
      </c>
    </row>
    <row r="279" spans="1:22" x14ac:dyDescent="0.25">
      <c r="A279" s="31" t="str">
        <f t="shared" si="4"/>
        <v>1000.1.2</v>
      </c>
      <c r="B279" t="s">
        <v>1131</v>
      </c>
      <c r="C279">
        <v>1</v>
      </c>
      <c r="D279" t="s">
        <v>485</v>
      </c>
      <c r="E279" t="s">
        <v>1136</v>
      </c>
      <c r="F279" t="s">
        <v>19</v>
      </c>
      <c r="G279" t="s">
        <v>19</v>
      </c>
      <c r="H279" t="s">
        <v>19</v>
      </c>
      <c r="I279" t="s">
        <v>19</v>
      </c>
      <c r="J279" t="s">
        <v>19</v>
      </c>
      <c r="K279" t="s">
        <v>19</v>
      </c>
      <c r="L279" t="s">
        <v>19</v>
      </c>
      <c r="M279" t="s">
        <v>19</v>
      </c>
      <c r="N279" t="s">
        <v>19</v>
      </c>
      <c r="O279" t="s">
        <v>355</v>
      </c>
      <c r="P279">
        <v>80</v>
      </c>
      <c r="Q279">
        <v>100</v>
      </c>
      <c r="R279" t="s">
        <v>511</v>
      </c>
      <c r="S279" t="s">
        <v>1137</v>
      </c>
      <c r="T279" s="171">
        <v>45719</v>
      </c>
      <c r="U279" s="171">
        <v>46003</v>
      </c>
      <c r="V279" t="s">
        <v>1131</v>
      </c>
    </row>
    <row r="280" spans="1:22" x14ac:dyDescent="0.25">
      <c r="A280" s="31" t="str">
        <f t="shared" si="4"/>
        <v>1000.2</v>
      </c>
      <c r="B280" t="s">
        <v>1131</v>
      </c>
      <c r="C280">
        <v>1</v>
      </c>
      <c r="D280" t="s">
        <v>478</v>
      </c>
      <c r="E280" t="s">
        <v>1138</v>
      </c>
      <c r="F280" t="s">
        <v>497</v>
      </c>
      <c r="G280" t="s">
        <v>1505</v>
      </c>
      <c r="H280" t="s">
        <v>1506</v>
      </c>
      <c r="I280" t="s">
        <v>1507</v>
      </c>
      <c r="J280" t="s">
        <v>19</v>
      </c>
      <c r="K280" t="s">
        <v>498</v>
      </c>
      <c r="L280" t="s">
        <v>19</v>
      </c>
      <c r="M280" t="s">
        <v>632</v>
      </c>
      <c r="N280" t="s">
        <v>1883</v>
      </c>
      <c r="O280" t="s">
        <v>206</v>
      </c>
      <c r="P280">
        <v>20</v>
      </c>
      <c r="Q280">
        <v>4</v>
      </c>
      <c r="R280" t="s">
        <v>483</v>
      </c>
      <c r="S280" t="s">
        <v>1139</v>
      </c>
      <c r="T280" s="171">
        <v>45691</v>
      </c>
      <c r="U280" s="171">
        <v>45989</v>
      </c>
      <c r="V280" t="s">
        <v>1140</v>
      </c>
    </row>
    <row r="281" spans="1:22" x14ac:dyDescent="0.25">
      <c r="A281" s="31" t="str">
        <f t="shared" si="4"/>
        <v>1000.2.1</v>
      </c>
      <c r="B281" t="s">
        <v>1131</v>
      </c>
      <c r="C281">
        <v>1</v>
      </c>
      <c r="D281" t="s">
        <v>485</v>
      </c>
      <c r="E281" t="s">
        <v>1141</v>
      </c>
      <c r="F281" t="s">
        <v>19</v>
      </c>
      <c r="G281" t="s">
        <v>19</v>
      </c>
      <c r="H281" t="s">
        <v>19</v>
      </c>
      <c r="I281" t="s">
        <v>19</v>
      </c>
      <c r="J281" t="s">
        <v>19</v>
      </c>
      <c r="K281" t="s">
        <v>19</v>
      </c>
      <c r="L281" t="s">
        <v>19</v>
      </c>
      <c r="M281" t="s">
        <v>19</v>
      </c>
      <c r="N281" t="s">
        <v>19</v>
      </c>
      <c r="O281" t="s">
        <v>207</v>
      </c>
      <c r="P281">
        <v>50</v>
      </c>
      <c r="Q281">
        <v>4</v>
      </c>
      <c r="R281" t="s">
        <v>483</v>
      </c>
      <c r="S281" t="s">
        <v>1142</v>
      </c>
      <c r="T281" s="171">
        <v>45691</v>
      </c>
      <c r="U281" s="171">
        <v>45869</v>
      </c>
      <c r="V281" t="s">
        <v>1131</v>
      </c>
    </row>
    <row r="282" spans="1:22" x14ac:dyDescent="0.25">
      <c r="A282" s="31" t="str">
        <f t="shared" si="4"/>
        <v>1000.2.2</v>
      </c>
      <c r="B282" t="s">
        <v>1131</v>
      </c>
      <c r="C282">
        <v>1</v>
      </c>
      <c r="D282" t="s">
        <v>1893</v>
      </c>
      <c r="E282" t="s">
        <v>1143</v>
      </c>
      <c r="F282" t="s">
        <v>19</v>
      </c>
      <c r="G282" t="s">
        <v>19</v>
      </c>
      <c r="H282" t="s">
        <v>19</v>
      </c>
      <c r="I282" t="s">
        <v>19</v>
      </c>
      <c r="J282" t="s">
        <v>19</v>
      </c>
      <c r="K282" t="s">
        <v>19</v>
      </c>
      <c r="L282" t="s">
        <v>19</v>
      </c>
      <c r="M282" t="s">
        <v>19</v>
      </c>
      <c r="N282" t="s">
        <v>19</v>
      </c>
      <c r="O282" t="s">
        <v>1144</v>
      </c>
      <c r="P282">
        <v>0</v>
      </c>
      <c r="Q282">
        <v>4</v>
      </c>
      <c r="R282" t="s">
        <v>483</v>
      </c>
      <c r="S282" t="s">
        <v>1145</v>
      </c>
      <c r="T282" s="171">
        <v>45736</v>
      </c>
      <c r="U282" s="171">
        <v>45869</v>
      </c>
      <c r="V282" t="s">
        <v>1021</v>
      </c>
    </row>
    <row r="283" spans="1:22" x14ac:dyDescent="0.25">
      <c r="A283" s="31" t="str">
        <f t="shared" si="4"/>
        <v>1000.2.3</v>
      </c>
      <c r="B283" t="s">
        <v>1131</v>
      </c>
      <c r="C283">
        <v>1</v>
      </c>
      <c r="D283" t="s">
        <v>485</v>
      </c>
      <c r="E283" t="s">
        <v>1146</v>
      </c>
      <c r="F283" t="s">
        <v>19</v>
      </c>
      <c r="G283" t="s">
        <v>19</v>
      </c>
      <c r="H283" t="s">
        <v>19</v>
      </c>
      <c r="I283" t="s">
        <v>19</v>
      </c>
      <c r="J283" t="s">
        <v>19</v>
      </c>
      <c r="K283" t="s">
        <v>19</v>
      </c>
      <c r="L283" t="s">
        <v>19</v>
      </c>
      <c r="M283" t="s">
        <v>19</v>
      </c>
      <c r="N283" t="s">
        <v>19</v>
      </c>
      <c r="O283" t="s">
        <v>208</v>
      </c>
      <c r="P283">
        <v>30</v>
      </c>
      <c r="Q283">
        <v>4</v>
      </c>
      <c r="R283" t="s">
        <v>483</v>
      </c>
      <c r="S283" t="s">
        <v>1147</v>
      </c>
      <c r="T283" s="171">
        <v>45870</v>
      </c>
      <c r="U283" s="171">
        <v>45898</v>
      </c>
      <c r="V283" t="s">
        <v>1131</v>
      </c>
    </row>
    <row r="284" spans="1:22" x14ac:dyDescent="0.25">
      <c r="A284" s="31" t="str">
        <f t="shared" si="4"/>
        <v>1000.2.4</v>
      </c>
      <c r="B284" t="s">
        <v>1131</v>
      </c>
      <c r="C284">
        <v>1</v>
      </c>
      <c r="D284" t="s">
        <v>1893</v>
      </c>
      <c r="E284" t="s">
        <v>1148</v>
      </c>
      <c r="F284" t="s">
        <v>19</v>
      </c>
      <c r="G284" t="s">
        <v>19</v>
      </c>
      <c r="H284" t="s">
        <v>19</v>
      </c>
      <c r="I284" t="s">
        <v>19</v>
      </c>
      <c r="J284" t="s">
        <v>19</v>
      </c>
      <c r="K284" t="s">
        <v>19</v>
      </c>
      <c r="L284" t="s">
        <v>19</v>
      </c>
      <c r="M284" t="s">
        <v>19</v>
      </c>
      <c r="N284" t="s">
        <v>19</v>
      </c>
      <c r="O284" t="s">
        <v>209</v>
      </c>
      <c r="P284">
        <v>0</v>
      </c>
      <c r="Q284">
        <v>4</v>
      </c>
      <c r="R284" t="s">
        <v>483</v>
      </c>
      <c r="S284" t="s">
        <v>1149</v>
      </c>
      <c r="T284" s="171">
        <v>45901</v>
      </c>
      <c r="U284" s="171">
        <v>45961</v>
      </c>
      <c r="V284" t="s">
        <v>604</v>
      </c>
    </row>
    <row r="285" spans="1:22" x14ac:dyDescent="0.25">
      <c r="A285" s="31" t="str">
        <f t="shared" si="4"/>
        <v>1000.2.5</v>
      </c>
      <c r="B285" t="s">
        <v>1131</v>
      </c>
      <c r="C285">
        <v>1</v>
      </c>
      <c r="D285" t="s">
        <v>485</v>
      </c>
      <c r="E285" t="s">
        <v>1150</v>
      </c>
      <c r="F285" t="s">
        <v>19</v>
      </c>
      <c r="G285" t="s">
        <v>19</v>
      </c>
      <c r="H285" t="s">
        <v>19</v>
      </c>
      <c r="I285" t="s">
        <v>19</v>
      </c>
      <c r="J285" t="s">
        <v>19</v>
      </c>
      <c r="K285" t="s">
        <v>19</v>
      </c>
      <c r="L285" t="s">
        <v>19</v>
      </c>
      <c r="M285" t="s">
        <v>19</v>
      </c>
      <c r="N285" t="s">
        <v>19</v>
      </c>
      <c r="O285" t="s">
        <v>210</v>
      </c>
      <c r="P285">
        <v>20</v>
      </c>
      <c r="Q285">
        <v>4</v>
      </c>
      <c r="R285" t="s">
        <v>483</v>
      </c>
      <c r="S285" t="s">
        <v>1151</v>
      </c>
      <c r="T285" s="171">
        <v>45965</v>
      </c>
      <c r="U285" s="171">
        <v>45989</v>
      </c>
      <c r="V285" t="s">
        <v>1131</v>
      </c>
    </row>
    <row r="286" spans="1:22" x14ac:dyDescent="0.25">
      <c r="A286" s="31" t="str">
        <f t="shared" si="4"/>
        <v>1000.3</v>
      </c>
      <c r="B286" t="s">
        <v>1131</v>
      </c>
      <c r="C286">
        <v>1</v>
      </c>
      <c r="D286" t="s">
        <v>478</v>
      </c>
      <c r="E286" t="s">
        <v>1152</v>
      </c>
      <c r="F286" t="s">
        <v>497</v>
      </c>
      <c r="G286" t="s">
        <v>1514</v>
      </c>
      <c r="H286" t="s">
        <v>1515</v>
      </c>
      <c r="I286" t="s">
        <v>1516</v>
      </c>
      <c r="J286" t="s">
        <v>19</v>
      </c>
      <c r="K286" t="s">
        <v>481</v>
      </c>
      <c r="L286" t="s">
        <v>19</v>
      </c>
      <c r="M286" t="s">
        <v>715</v>
      </c>
      <c r="N286" t="s">
        <v>1884</v>
      </c>
      <c r="O286" t="s">
        <v>356</v>
      </c>
      <c r="P286">
        <v>15</v>
      </c>
      <c r="Q286">
        <v>5</v>
      </c>
      <c r="R286" t="s">
        <v>483</v>
      </c>
      <c r="S286" t="s">
        <v>1153</v>
      </c>
      <c r="T286" s="171">
        <v>45691</v>
      </c>
      <c r="U286" s="171">
        <v>46003</v>
      </c>
      <c r="V286" t="s">
        <v>1131</v>
      </c>
    </row>
    <row r="287" spans="1:22" x14ac:dyDescent="0.25">
      <c r="A287" s="31" t="str">
        <f t="shared" si="4"/>
        <v>1000.3.1</v>
      </c>
      <c r="B287" t="s">
        <v>1131</v>
      </c>
      <c r="C287">
        <v>1</v>
      </c>
      <c r="D287" t="s">
        <v>485</v>
      </c>
      <c r="E287" t="s">
        <v>1154</v>
      </c>
      <c r="F287" t="s">
        <v>19</v>
      </c>
      <c r="G287" t="s">
        <v>19</v>
      </c>
      <c r="H287" t="s">
        <v>19</v>
      </c>
      <c r="I287" t="s">
        <v>19</v>
      </c>
      <c r="J287" t="s">
        <v>19</v>
      </c>
      <c r="K287" t="s">
        <v>19</v>
      </c>
      <c r="L287" t="s">
        <v>19</v>
      </c>
      <c r="M287" t="s">
        <v>19</v>
      </c>
      <c r="N287" t="s">
        <v>19</v>
      </c>
      <c r="O287" t="s">
        <v>357</v>
      </c>
      <c r="P287">
        <v>20</v>
      </c>
      <c r="Q287">
        <v>5</v>
      </c>
      <c r="R287" t="s">
        <v>483</v>
      </c>
      <c r="S287" t="s">
        <v>1155</v>
      </c>
      <c r="T287" s="171">
        <v>45691</v>
      </c>
      <c r="U287" s="171">
        <v>45716</v>
      </c>
      <c r="V287" t="s">
        <v>1131</v>
      </c>
    </row>
    <row r="288" spans="1:22" x14ac:dyDescent="0.25">
      <c r="A288" s="31" t="str">
        <f t="shared" si="4"/>
        <v>1000.3.2</v>
      </c>
      <c r="B288" t="s">
        <v>1131</v>
      </c>
      <c r="C288">
        <v>1</v>
      </c>
      <c r="D288" t="s">
        <v>485</v>
      </c>
      <c r="E288" t="s">
        <v>1156</v>
      </c>
      <c r="F288" t="s">
        <v>19</v>
      </c>
      <c r="G288" t="s">
        <v>19</v>
      </c>
      <c r="H288" t="s">
        <v>19</v>
      </c>
      <c r="I288" t="s">
        <v>19</v>
      </c>
      <c r="J288" t="s">
        <v>19</v>
      </c>
      <c r="K288" t="s">
        <v>19</v>
      </c>
      <c r="L288" t="s">
        <v>19</v>
      </c>
      <c r="M288" t="s">
        <v>19</v>
      </c>
      <c r="N288" t="s">
        <v>19</v>
      </c>
      <c r="O288" t="s">
        <v>358</v>
      </c>
      <c r="P288">
        <v>80</v>
      </c>
      <c r="Q288">
        <v>5</v>
      </c>
      <c r="R288" t="s">
        <v>483</v>
      </c>
      <c r="S288" t="s">
        <v>1157</v>
      </c>
      <c r="T288" s="171">
        <v>45719</v>
      </c>
      <c r="U288" s="171">
        <v>46003</v>
      </c>
      <c r="V288" t="s">
        <v>1131</v>
      </c>
    </row>
    <row r="289" spans="1:22" x14ac:dyDescent="0.25">
      <c r="A289" s="31" t="str">
        <f t="shared" si="4"/>
        <v>1000.4</v>
      </c>
      <c r="B289" t="s">
        <v>1131</v>
      </c>
      <c r="C289">
        <v>1</v>
      </c>
      <c r="D289" t="s">
        <v>478</v>
      </c>
      <c r="E289" t="s">
        <v>1158</v>
      </c>
      <c r="F289" t="s">
        <v>497</v>
      </c>
      <c r="G289" t="s">
        <v>1514</v>
      </c>
      <c r="H289" t="s">
        <v>1515</v>
      </c>
      <c r="I289" t="s">
        <v>1516</v>
      </c>
      <c r="J289" t="s">
        <v>19</v>
      </c>
      <c r="K289" t="s">
        <v>481</v>
      </c>
      <c r="L289" t="s">
        <v>19</v>
      </c>
      <c r="M289" t="s">
        <v>592</v>
      </c>
      <c r="N289" t="s">
        <v>1885</v>
      </c>
      <c r="O289" t="s">
        <v>172</v>
      </c>
      <c r="P289">
        <v>15</v>
      </c>
      <c r="Q289">
        <v>1</v>
      </c>
      <c r="R289" t="s">
        <v>483</v>
      </c>
      <c r="S289" t="s">
        <v>1159</v>
      </c>
      <c r="T289" s="171">
        <v>45691</v>
      </c>
      <c r="U289" s="171">
        <v>46010</v>
      </c>
      <c r="V289" t="s">
        <v>1131</v>
      </c>
    </row>
    <row r="290" spans="1:22" x14ac:dyDescent="0.25">
      <c r="A290" s="31" t="str">
        <f t="shared" si="4"/>
        <v>1000.4.1</v>
      </c>
      <c r="B290" t="s">
        <v>1131</v>
      </c>
      <c r="C290">
        <v>1</v>
      </c>
      <c r="D290" t="s">
        <v>485</v>
      </c>
      <c r="E290" t="s">
        <v>1160</v>
      </c>
      <c r="F290" t="s">
        <v>19</v>
      </c>
      <c r="G290" t="s">
        <v>19</v>
      </c>
      <c r="H290" t="s">
        <v>19</v>
      </c>
      <c r="I290" t="s">
        <v>19</v>
      </c>
      <c r="J290" t="s">
        <v>19</v>
      </c>
      <c r="K290" t="s">
        <v>19</v>
      </c>
      <c r="L290" t="s">
        <v>19</v>
      </c>
      <c r="M290" t="s">
        <v>19</v>
      </c>
      <c r="N290" t="s">
        <v>19</v>
      </c>
      <c r="O290" t="s">
        <v>173</v>
      </c>
      <c r="P290">
        <v>20</v>
      </c>
      <c r="Q290">
        <v>6</v>
      </c>
      <c r="R290" t="s">
        <v>483</v>
      </c>
      <c r="S290" t="s">
        <v>1161</v>
      </c>
      <c r="T290" s="171">
        <v>45691</v>
      </c>
      <c r="U290" s="171">
        <v>45989</v>
      </c>
      <c r="V290" t="s">
        <v>1131</v>
      </c>
    </row>
    <row r="291" spans="1:22" x14ac:dyDescent="0.25">
      <c r="A291" s="31" t="str">
        <f t="shared" si="4"/>
        <v>1000.4.2</v>
      </c>
      <c r="B291" t="s">
        <v>1131</v>
      </c>
      <c r="C291">
        <v>1</v>
      </c>
      <c r="D291" t="s">
        <v>485</v>
      </c>
      <c r="E291" t="s">
        <v>1162</v>
      </c>
      <c r="F291" t="s">
        <v>19</v>
      </c>
      <c r="G291" t="s">
        <v>19</v>
      </c>
      <c r="H291" t="s">
        <v>19</v>
      </c>
      <c r="I291" t="s">
        <v>19</v>
      </c>
      <c r="J291" t="s">
        <v>19</v>
      </c>
      <c r="K291" t="s">
        <v>19</v>
      </c>
      <c r="L291" t="s">
        <v>19</v>
      </c>
      <c r="M291" t="s">
        <v>19</v>
      </c>
      <c r="N291" t="s">
        <v>19</v>
      </c>
      <c r="O291" t="s">
        <v>174</v>
      </c>
      <c r="P291">
        <v>80</v>
      </c>
      <c r="Q291">
        <v>1</v>
      </c>
      <c r="R291" t="s">
        <v>483</v>
      </c>
      <c r="S291" t="s">
        <v>1159</v>
      </c>
      <c r="T291" s="171">
        <v>45870</v>
      </c>
      <c r="U291" s="171">
        <v>46010</v>
      </c>
      <c r="V291" t="s">
        <v>1131</v>
      </c>
    </row>
    <row r="292" spans="1:22" x14ac:dyDescent="0.25">
      <c r="A292" s="31" t="str">
        <f t="shared" si="4"/>
        <v>1000.5</v>
      </c>
      <c r="B292" t="s">
        <v>1131</v>
      </c>
      <c r="C292">
        <v>1</v>
      </c>
      <c r="D292" t="s">
        <v>478</v>
      </c>
      <c r="E292" t="s">
        <v>1163</v>
      </c>
      <c r="F292" t="s">
        <v>497</v>
      </c>
      <c r="G292" t="s">
        <v>1511</v>
      </c>
      <c r="H292" t="s">
        <v>1512</v>
      </c>
      <c r="I292" t="s">
        <v>1513</v>
      </c>
      <c r="J292" t="s">
        <v>1861</v>
      </c>
      <c r="K292" t="s">
        <v>481</v>
      </c>
      <c r="L292" t="s">
        <v>19</v>
      </c>
      <c r="M292" t="s">
        <v>632</v>
      </c>
      <c r="N292" t="s">
        <v>1886</v>
      </c>
      <c r="O292" t="s">
        <v>359</v>
      </c>
      <c r="P292">
        <v>15</v>
      </c>
      <c r="Q292">
        <v>1</v>
      </c>
      <c r="R292" t="s">
        <v>483</v>
      </c>
      <c r="S292" t="s">
        <v>1164</v>
      </c>
      <c r="T292" s="171">
        <v>45677</v>
      </c>
      <c r="U292" s="171">
        <v>46003</v>
      </c>
      <c r="V292" t="s">
        <v>1131</v>
      </c>
    </row>
    <row r="293" spans="1:22" x14ac:dyDescent="0.25">
      <c r="A293" s="31" t="str">
        <f t="shared" si="4"/>
        <v>1000.5.1</v>
      </c>
      <c r="B293" t="s">
        <v>1131</v>
      </c>
      <c r="C293">
        <v>1</v>
      </c>
      <c r="D293" t="s">
        <v>485</v>
      </c>
      <c r="E293" t="s">
        <v>1165</v>
      </c>
      <c r="F293" t="s">
        <v>19</v>
      </c>
      <c r="G293" t="s">
        <v>19</v>
      </c>
      <c r="H293" t="s">
        <v>19</v>
      </c>
      <c r="I293" t="s">
        <v>19</v>
      </c>
      <c r="J293" t="s">
        <v>19</v>
      </c>
      <c r="K293" t="s">
        <v>19</v>
      </c>
      <c r="L293" t="s">
        <v>19</v>
      </c>
      <c r="M293" t="s">
        <v>19</v>
      </c>
      <c r="N293" t="s">
        <v>19</v>
      </c>
      <c r="O293" t="s">
        <v>360</v>
      </c>
      <c r="P293">
        <v>20</v>
      </c>
      <c r="Q293">
        <v>1</v>
      </c>
      <c r="R293" t="s">
        <v>483</v>
      </c>
      <c r="S293" t="s">
        <v>1166</v>
      </c>
      <c r="T293" s="171">
        <v>45677</v>
      </c>
      <c r="U293" s="171">
        <v>45835</v>
      </c>
      <c r="V293" t="s">
        <v>1131</v>
      </c>
    </row>
    <row r="294" spans="1:22" x14ac:dyDescent="0.25">
      <c r="A294" s="31" t="str">
        <f t="shared" si="4"/>
        <v>1000.5.2</v>
      </c>
      <c r="B294" t="s">
        <v>1131</v>
      </c>
      <c r="C294">
        <v>1</v>
      </c>
      <c r="D294" t="s">
        <v>485</v>
      </c>
      <c r="E294" t="s">
        <v>1167</v>
      </c>
      <c r="F294" t="s">
        <v>19</v>
      </c>
      <c r="G294" t="s">
        <v>19</v>
      </c>
      <c r="H294" t="s">
        <v>19</v>
      </c>
      <c r="I294" t="s">
        <v>19</v>
      </c>
      <c r="J294" t="s">
        <v>19</v>
      </c>
      <c r="K294" t="s">
        <v>19</v>
      </c>
      <c r="L294" t="s">
        <v>19</v>
      </c>
      <c r="M294" t="s">
        <v>19</v>
      </c>
      <c r="N294" t="s">
        <v>19</v>
      </c>
      <c r="O294" t="s">
        <v>361</v>
      </c>
      <c r="P294">
        <v>80</v>
      </c>
      <c r="Q294">
        <v>1</v>
      </c>
      <c r="R294" t="s">
        <v>483</v>
      </c>
      <c r="S294" t="s">
        <v>1168</v>
      </c>
      <c r="T294" s="171">
        <v>45839</v>
      </c>
      <c r="U294" s="171">
        <v>46003</v>
      </c>
      <c r="V294" t="s">
        <v>1131</v>
      </c>
    </row>
    <row r="295" spans="1:22" x14ac:dyDescent="0.25">
      <c r="A295" s="31" t="str">
        <f t="shared" si="4"/>
        <v>1000.6</v>
      </c>
      <c r="B295" t="s">
        <v>1131</v>
      </c>
      <c r="C295">
        <v>1</v>
      </c>
      <c r="D295" t="s">
        <v>478</v>
      </c>
      <c r="E295" t="s">
        <v>1169</v>
      </c>
      <c r="F295" t="s">
        <v>497</v>
      </c>
      <c r="G295" t="s">
        <v>1517</v>
      </c>
      <c r="H295" t="s">
        <v>1518</v>
      </c>
      <c r="I295" t="s">
        <v>1519</v>
      </c>
      <c r="J295" t="s">
        <v>19</v>
      </c>
      <c r="K295" t="s">
        <v>481</v>
      </c>
      <c r="L295" t="s">
        <v>19</v>
      </c>
      <c r="M295" t="s">
        <v>592</v>
      </c>
      <c r="N295" t="s">
        <v>19</v>
      </c>
      <c r="O295" t="s">
        <v>175</v>
      </c>
      <c r="P295">
        <v>15</v>
      </c>
      <c r="Q295">
        <v>1</v>
      </c>
      <c r="R295" t="s">
        <v>483</v>
      </c>
      <c r="S295" t="s">
        <v>1170</v>
      </c>
      <c r="T295" s="171">
        <v>45677</v>
      </c>
      <c r="U295" s="171">
        <v>46003</v>
      </c>
      <c r="V295" t="s">
        <v>1131</v>
      </c>
    </row>
    <row r="296" spans="1:22" x14ac:dyDescent="0.25">
      <c r="A296" s="31" t="str">
        <f t="shared" si="4"/>
        <v>1000.6.1</v>
      </c>
      <c r="B296" t="s">
        <v>1131</v>
      </c>
      <c r="C296">
        <v>1</v>
      </c>
      <c r="D296" t="s">
        <v>485</v>
      </c>
      <c r="E296" t="s">
        <v>1171</v>
      </c>
      <c r="F296" t="s">
        <v>19</v>
      </c>
      <c r="G296" t="s">
        <v>19</v>
      </c>
      <c r="H296" t="s">
        <v>19</v>
      </c>
      <c r="I296" t="s">
        <v>19</v>
      </c>
      <c r="J296" t="s">
        <v>19</v>
      </c>
      <c r="K296" t="s">
        <v>19</v>
      </c>
      <c r="L296" t="s">
        <v>19</v>
      </c>
      <c r="M296" t="s">
        <v>19</v>
      </c>
      <c r="N296" t="s">
        <v>19</v>
      </c>
      <c r="O296" t="s">
        <v>176</v>
      </c>
      <c r="P296">
        <v>20</v>
      </c>
      <c r="Q296">
        <v>4</v>
      </c>
      <c r="R296" t="s">
        <v>483</v>
      </c>
      <c r="S296" t="s">
        <v>1172</v>
      </c>
      <c r="T296" s="171">
        <v>45677</v>
      </c>
      <c r="U296" s="171">
        <v>45835</v>
      </c>
      <c r="V296" t="s">
        <v>1131</v>
      </c>
    </row>
    <row r="297" spans="1:22" x14ac:dyDescent="0.25">
      <c r="A297" s="31" t="str">
        <f t="shared" si="4"/>
        <v>1000.6.2</v>
      </c>
      <c r="B297" t="s">
        <v>1131</v>
      </c>
      <c r="C297">
        <v>1</v>
      </c>
      <c r="D297" t="s">
        <v>485</v>
      </c>
      <c r="E297" t="s">
        <v>1173</v>
      </c>
      <c r="F297" t="s">
        <v>19</v>
      </c>
      <c r="G297" t="s">
        <v>19</v>
      </c>
      <c r="H297" t="s">
        <v>19</v>
      </c>
      <c r="I297" t="s">
        <v>19</v>
      </c>
      <c r="J297" t="s">
        <v>19</v>
      </c>
      <c r="K297" t="s">
        <v>19</v>
      </c>
      <c r="L297" t="s">
        <v>19</v>
      </c>
      <c r="M297" t="s">
        <v>19</v>
      </c>
      <c r="N297" t="s">
        <v>19</v>
      </c>
      <c r="O297" t="s">
        <v>177</v>
      </c>
      <c r="P297">
        <v>40</v>
      </c>
      <c r="Q297">
        <v>4</v>
      </c>
      <c r="R297" t="s">
        <v>483</v>
      </c>
      <c r="S297" t="s">
        <v>1174</v>
      </c>
      <c r="T297" s="171">
        <v>45839</v>
      </c>
      <c r="U297" s="171">
        <v>45975</v>
      </c>
      <c r="V297" t="s">
        <v>1131</v>
      </c>
    </row>
    <row r="298" spans="1:22" x14ac:dyDescent="0.25">
      <c r="A298" s="31" t="str">
        <f t="shared" si="4"/>
        <v>1000.6.3</v>
      </c>
      <c r="B298" t="s">
        <v>1131</v>
      </c>
      <c r="C298">
        <v>1</v>
      </c>
      <c r="D298" t="s">
        <v>485</v>
      </c>
      <c r="E298" t="s">
        <v>1175</v>
      </c>
      <c r="F298" t="s">
        <v>19</v>
      </c>
      <c r="G298" t="s">
        <v>19</v>
      </c>
      <c r="H298" t="s">
        <v>19</v>
      </c>
      <c r="I298" t="s">
        <v>19</v>
      </c>
      <c r="J298" t="s">
        <v>19</v>
      </c>
      <c r="K298" t="s">
        <v>19</v>
      </c>
      <c r="L298" t="s">
        <v>19</v>
      </c>
      <c r="M298" t="s">
        <v>19</v>
      </c>
      <c r="N298" t="s">
        <v>19</v>
      </c>
      <c r="O298" t="s">
        <v>178</v>
      </c>
      <c r="P298">
        <v>40</v>
      </c>
      <c r="Q298">
        <v>1</v>
      </c>
      <c r="R298" t="s">
        <v>483</v>
      </c>
      <c r="S298" t="s">
        <v>1176</v>
      </c>
      <c r="T298" s="171">
        <v>45975</v>
      </c>
      <c r="U298" s="171">
        <v>46003</v>
      </c>
      <c r="V298" t="s">
        <v>1131</v>
      </c>
    </row>
    <row r="299" spans="1:22" x14ac:dyDescent="0.25">
      <c r="A299" s="31" t="str">
        <f t="shared" si="4"/>
        <v>111.1</v>
      </c>
      <c r="B299" t="s">
        <v>477</v>
      </c>
      <c r="C299">
        <v>2</v>
      </c>
      <c r="D299" t="s">
        <v>478</v>
      </c>
      <c r="E299" t="s">
        <v>479</v>
      </c>
      <c r="F299" t="s">
        <v>480</v>
      </c>
      <c r="G299" t="s">
        <v>1502</v>
      </c>
      <c r="H299" t="s">
        <v>1503</v>
      </c>
      <c r="I299" t="s">
        <v>1504</v>
      </c>
      <c r="J299" t="s">
        <v>19</v>
      </c>
      <c r="K299" t="s">
        <v>481</v>
      </c>
      <c r="L299" t="s">
        <v>19</v>
      </c>
      <c r="M299" t="s">
        <v>482</v>
      </c>
      <c r="N299" t="s">
        <v>1574</v>
      </c>
      <c r="O299" t="s">
        <v>62</v>
      </c>
      <c r="P299">
        <v>20</v>
      </c>
      <c r="Q299">
        <v>1</v>
      </c>
      <c r="R299" t="s">
        <v>483</v>
      </c>
      <c r="S299" t="s">
        <v>484</v>
      </c>
      <c r="T299" s="171">
        <v>45672</v>
      </c>
      <c r="U299" s="171">
        <v>45688</v>
      </c>
      <c r="V299" t="s">
        <v>477</v>
      </c>
    </row>
    <row r="300" spans="1:22" x14ac:dyDescent="0.25">
      <c r="A300" s="31" t="str">
        <f t="shared" si="4"/>
        <v>111.1.1</v>
      </c>
      <c r="B300" t="s">
        <v>477</v>
      </c>
      <c r="C300">
        <v>2</v>
      </c>
      <c r="D300" t="s">
        <v>485</v>
      </c>
      <c r="E300" t="s">
        <v>486</v>
      </c>
      <c r="F300" t="s">
        <v>19</v>
      </c>
      <c r="G300" t="s">
        <v>19</v>
      </c>
      <c r="H300" t="s">
        <v>19</v>
      </c>
      <c r="I300" t="s">
        <v>19</v>
      </c>
      <c r="J300" t="s">
        <v>19</v>
      </c>
      <c r="K300" t="s">
        <v>19</v>
      </c>
      <c r="L300" t="s">
        <v>19</v>
      </c>
      <c r="M300" t="s">
        <v>19</v>
      </c>
      <c r="N300" t="s">
        <v>19</v>
      </c>
      <c r="O300" t="s">
        <v>63</v>
      </c>
      <c r="P300">
        <v>50</v>
      </c>
      <c r="Q300">
        <v>1</v>
      </c>
      <c r="R300" t="s">
        <v>483</v>
      </c>
      <c r="S300" t="s">
        <v>487</v>
      </c>
      <c r="T300" s="171">
        <v>45672</v>
      </c>
      <c r="U300" s="171">
        <v>45688</v>
      </c>
      <c r="V300" t="s">
        <v>477</v>
      </c>
    </row>
    <row r="301" spans="1:22" x14ac:dyDescent="0.25">
      <c r="A301" s="31" t="str">
        <f t="shared" si="4"/>
        <v>111.1.2</v>
      </c>
      <c r="B301" t="s">
        <v>477</v>
      </c>
      <c r="C301">
        <v>2</v>
      </c>
      <c r="D301" t="s">
        <v>485</v>
      </c>
      <c r="E301" t="s">
        <v>488</v>
      </c>
      <c r="F301" t="s">
        <v>19</v>
      </c>
      <c r="G301" t="s">
        <v>19</v>
      </c>
      <c r="H301" t="s">
        <v>19</v>
      </c>
      <c r="I301" t="s">
        <v>19</v>
      </c>
      <c r="J301" t="s">
        <v>19</v>
      </c>
      <c r="K301" t="s">
        <v>19</v>
      </c>
      <c r="L301" t="s">
        <v>19</v>
      </c>
      <c r="M301" t="s">
        <v>19</v>
      </c>
      <c r="N301" t="s">
        <v>19</v>
      </c>
      <c r="O301" t="s">
        <v>64</v>
      </c>
      <c r="P301">
        <v>50</v>
      </c>
      <c r="Q301">
        <v>1</v>
      </c>
      <c r="R301" t="s">
        <v>483</v>
      </c>
      <c r="S301" t="s">
        <v>489</v>
      </c>
      <c r="T301" s="171">
        <v>45672</v>
      </c>
      <c r="U301" s="171">
        <v>45688</v>
      </c>
      <c r="V301" t="s">
        <v>477</v>
      </c>
    </row>
    <row r="302" spans="1:22" x14ac:dyDescent="0.25">
      <c r="A302" s="31" t="str">
        <f t="shared" si="4"/>
        <v>111.2</v>
      </c>
      <c r="B302" t="s">
        <v>477</v>
      </c>
      <c r="C302">
        <v>2</v>
      </c>
      <c r="D302" t="s">
        <v>478</v>
      </c>
      <c r="E302" t="s">
        <v>490</v>
      </c>
      <c r="F302" t="s">
        <v>480</v>
      </c>
      <c r="G302" t="s">
        <v>1502</v>
      </c>
      <c r="H302" t="s">
        <v>1503</v>
      </c>
      <c r="I302" t="s">
        <v>1504</v>
      </c>
      <c r="J302" t="s">
        <v>19</v>
      </c>
      <c r="K302" t="s">
        <v>481</v>
      </c>
      <c r="L302" t="s">
        <v>19</v>
      </c>
      <c r="M302" t="s">
        <v>482</v>
      </c>
      <c r="N302" t="s">
        <v>1574</v>
      </c>
      <c r="O302" t="s">
        <v>65</v>
      </c>
      <c r="P302">
        <v>20</v>
      </c>
      <c r="Q302">
        <v>1</v>
      </c>
      <c r="R302" t="s">
        <v>483</v>
      </c>
      <c r="S302" t="s">
        <v>491</v>
      </c>
      <c r="T302" s="171">
        <v>45672</v>
      </c>
      <c r="U302" s="171">
        <v>45688</v>
      </c>
      <c r="V302" t="s">
        <v>477</v>
      </c>
    </row>
    <row r="303" spans="1:22" x14ac:dyDescent="0.25">
      <c r="A303" s="31" t="str">
        <f t="shared" si="4"/>
        <v>111.2.1</v>
      </c>
      <c r="B303" t="s">
        <v>477</v>
      </c>
      <c r="C303">
        <v>2</v>
      </c>
      <c r="D303" t="s">
        <v>485</v>
      </c>
      <c r="E303" t="s">
        <v>492</v>
      </c>
      <c r="F303" t="s">
        <v>19</v>
      </c>
      <c r="G303" t="s">
        <v>19</v>
      </c>
      <c r="H303" t="s">
        <v>19</v>
      </c>
      <c r="I303" t="s">
        <v>19</v>
      </c>
      <c r="J303" t="s">
        <v>19</v>
      </c>
      <c r="K303" t="s">
        <v>19</v>
      </c>
      <c r="L303" t="s">
        <v>19</v>
      </c>
      <c r="M303" t="s">
        <v>19</v>
      </c>
      <c r="N303" t="s">
        <v>19</v>
      </c>
      <c r="O303" t="s">
        <v>66</v>
      </c>
      <c r="P303">
        <v>50</v>
      </c>
      <c r="Q303">
        <v>1</v>
      </c>
      <c r="R303" t="s">
        <v>483</v>
      </c>
      <c r="S303" t="s">
        <v>493</v>
      </c>
      <c r="T303" s="171">
        <v>45672</v>
      </c>
      <c r="U303" s="171">
        <v>45688</v>
      </c>
      <c r="V303" t="s">
        <v>477</v>
      </c>
    </row>
    <row r="304" spans="1:22" x14ac:dyDescent="0.25">
      <c r="A304" s="31" t="str">
        <f t="shared" si="4"/>
        <v>111.2.2</v>
      </c>
      <c r="B304" t="s">
        <v>477</v>
      </c>
      <c r="C304">
        <v>2</v>
      </c>
      <c r="D304" t="s">
        <v>485</v>
      </c>
      <c r="E304" t="s">
        <v>494</v>
      </c>
      <c r="F304" t="s">
        <v>19</v>
      </c>
      <c r="G304" t="s">
        <v>19</v>
      </c>
      <c r="H304" t="s">
        <v>19</v>
      </c>
      <c r="I304" t="s">
        <v>19</v>
      </c>
      <c r="J304" t="s">
        <v>19</v>
      </c>
      <c r="K304" t="s">
        <v>19</v>
      </c>
      <c r="L304" t="s">
        <v>19</v>
      </c>
      <c r="M304" t="s">
        <v>19</v>
      </c>
      <c r="N304" t="s">
        <v>19</v>
      </c>
      <c r="O304" t="s">
        <v>67</v>
      </c>
      <c r="P304">
        <v>50</v>
      </c>
      <c r="Q304">
        <v>1</v>
      </c>
      <c r="R304" t="s">
        <v>483</v>
      </c>
      <c r="S304" t="s">
        <v>495</v>
      </c>
      <c r="T304" s="171">
        <v>45672</v>
      </c>
      <c r="U304" s="171">
        <v>45688</v>
      </c>
      <c r="V304" t="s">
        <v>477</v>
      </c>
    </row>
    <row r="305" spans="1:22" x14ac:dyDescent="0.25">
      <c r="A305" s="31" t="str">
        <f t="shared" si="4"/>
        <v>111.3</v>
      </c>
      <c r="B305" t="s">
        <v>477</v>
      </c>
      <c r="C305">
        <v>2</v>
      </c>
      <c r="D305" t="s">
        <v>478</v>
      </c>
      <c r="E305" t="s">
        <v>496</v>
      </c>
      <c r="F305" t="s">
        <v>497</v>
      </c>
      <c r="G305" t="s">
        <v>1505</v>
      </c>
      <c r="H305" t="s">
        <v>1506</v>
      </c>
      <c r="I305" t="s">
        <v>1507</v>
      </c>
      <c r="J305" t="s">
        <v>19</v>
      </c>
      <c r="K305" t="s">
        <v>498</v>
      </c>
      <c r="L305" t="s">
        <v>22</v>
      </c>
      <c r="M305" t="s">
        <v>482</v>
      </c>
      <c r="N305" t="s">
        <v>19</v>
      </c>
      <c r="O305" t="s">
        <v>68</v>
      </c>
      <c r="P305">
        <v>60</v>
      </c>
      <c r="Q305">
        <v>1</v>
      </c>
      <c r="R305" t="s">
        <v>483</v>
      </c>
      <c r="S305" t="s">
        <v>499</v>
      </c>
      <c r="T305" s="171">
        <v>45659</v>
      </c>
      <c r="U305" s="171">
        <v>46010</v>
      </c>
      <c r="V305" t="s">
        <v>500</v>
      </c>
    </row>
    <row r="306" spans="1:22" x14ac:dyDescent="0.25">
      <c r="A306" s="31" t="str">
        <f t="shared" si="4"/>
        <v>111.3.1</v>
      </c>
      <c r="B306" t="s">
        <v>477</v>
      </c>
      <c r="C306">
        <v>2</v>
      </c>
      <c r="D306" t="s">
        <v>485</v>
      </c>
      <c r="E306" t="s">
        <v>501</v>
      </c>
      <c r="F306" t="s">
        <v>19</v>
      </c>
      <c r="G306" t="s">
        <v>19</v>
      </c>
      <c r="H306" t="s">
        <v>19</v>
      </c>
      <c r="I306" t="s">
        <v>19</v>
      </c>
      <c r="J306" t="s">
        <v>19</v>
      </c>
      <c r="K306" t="s">
        <v>19</v>
      </c>
      <c r="L306" t="s">
        <v>19</v>
      </c>
      <c r="M306" t="s">
        <v>19</v>
      </c>
      <c r="N306" t="s">
        <v>19</v>
      </c>
      <c r="O306" t="s">
        <v>69</v>
      </c>
      <c r="P306">
        <v>50</v>
      </c>
      <c r="Q306">
        <v>2</v>
      </c>
      <c r="R306" t="s">
        <v>483</v>
      </c>
      <c r="S306" t="s">
        <v>502</v>
      </c>
      <c r="T306" s="171">
        <v>45659</v>
      </c>
      <c r="U306" s="171">
        <v>45716</v>
      </c>
      <c r="V306" t="s">
        <v>503</v>
      </c>
    </row>
    <row r="307" spans="1:22" x14ac:dyDescent="0.25">
      <c r="A307" s="31" t="str">
        <f t="shared" si="4"/>
        <v>111.3.2</v>
      </c>
      <c r="B307" t="s">
        <v>477</v>
      </c>
      <c r="C307">
        <v>2</v>
      </c>
      <c r="D307" t="s">
        <v>485</v>
      </c>
      <c r="E307" t="s">
        <v>504</v>
      </c>
      <c r="F307" t="s">
        <v>19</v>
      </c>
      <c r="G307" t="s">
        <v>19</v>
      </c>
      <c r="H307" t="s">
        <v>19</v>
      </c>
      <c r="I307" t="s">
        <v>19</v>
      </c>
      <c r="J307" t="s">
        <v>19</v>
      </c>
      <c r="K307" t="s">
        <v>19</v>
      </c>
      <c r="L307" t="s">
        <v>19</v>
      </c>
      <c r="M307" t="s">
        <v>19</v>
      </c>
      <c r="N307" t="s">
        <v>19</v>
      </c>
      <c r="O307" t="s">
        <v>1788</v>
      </c>
      <c r="P307">
        <v>25</v>
      </c>
      <c r="Q307">
        <v>2</v>
      </c>
      <c r="R307" t="s">
        <v>483</v>
      </c>
      <c r="S307" t="s">
        <v>505</v>
      </c>
      <c r="T307" s="171">
        <v>45691</v>
      </c>
      <c r="U307" s="171">
        <v>46010</v>
      </c>
      <c r="V307" t="s">
        <v>500</v>
      </c>
    </row>
    <row r="308" spans="1:22" x14ac:dyDescent="0.25">
      <c r="A308" s="31" t="str">
        <f t="shared" si="4"/>
        <v>111.3.3</v>
      </c>
      <c r="B308" t="s">
        <v>477</v>
      </c>
      <c r="C308">
        <v>2</v>
      </c>
      <c r="D308" t="s">
        <v>485</v>
      </c>
      <c r="E308" t="s">
        <v>506</v>
      </c>
      <c r="F308" t="s">
        <v>19</v>
      </c>
      <c r="G308" t="s">
        <v>19</v>
      </c>
      <c r="H308" t="s">
        <v>19</v>
      </c>
      <c r="I308" t="s">
        <v>19</v>
      </c>
      <c r="J308" t="s">
        <v>19</v>
      </c>
      <c r="K308" t="s">
        <v>19</v>
      </c>
      <c r="L308" t="s">
        <v>19</v>
      </c>
      <c r="M308" t="s">
        <v>19</v>
      </c>
      <c r="N308" t="s">
        <v>19</v>
      </c>
      <c r="O308" t="s">
        <v>70</v>
      </c>
      <c r="P308">
        <v>25</v>
      </c>
      <c r="Q308">
        <v>2</v>
      </c>
      <c r="R308" t="s">
        <v>483</v>
      </c>
      <c r="S308" t="s">
        <v>507</v>
      </c>
      <c r="T308" s="171">
        <v>45811</v>
      </c>
      <c r="U308" s="171">
        <v>46010</v>
      </c>
      <c r="V308" t="s">
        <v>477</v>
      </c>
    </row>
    <row r="309" spans="1:22" x14ac:dyDescent="0.25">
      <c r="A309" s="31" t="str">
        <f t="shared" si="4"/>
        <v>7100.1</v>
      </c>
      <c r="B309" t="s">
        <v>894</v>
      </c>
      <c r="C309">
        <v>2</v>
      </c>
      <c r="D309" t="s">
        <v>478</v>
      </c>
      <c r="E309" t="s">
        <v>895</v>
      </c>
      <c r="F309" t="s">
        <v>480</v>
      </c>
      <c r="G309" t="s">
        <v>1511</v>
      </c>
      <c r="H309" t="s">
        <v>1506</v>
      </c>
      <c r="I309" t="s">
        <v>1513</v>
      </c>
      <c r="J309" t="s">
        <v>1887</v>
      </c>
      <c r="K309" t="s">
        <v>498</v>
      </c>
      <c r="L309" t="s">
        <v>23</v>
      </c>
      <c r="M309" t="s">
        <v>715</v>
      </c>
      <c r="N309" t="s">
        <v>19</v>
      </c>
      <c r="O309" t="s">
        <v>377</v>
      </c>
      <c r="P309">
        <v>50</v>
      </c>
      <c r="Q309">
        <v>6</v>
      </c>
      <c r="R309" t="s">
        <v>483</v>
      </c>
      <c r="S309" t="s">
        <v>896</v>
      </c>
      <c r="T309" s="171">
        <v>45692</v>
      </c>
      <c r="U309" s="171">
        <v>46007</v>
      </c>
      <c r="V309" t="s">
        <v>897</v>
      </c>
    </row>
    <row r="310" spans="1:22" x14ac:dyDescent="0.25">
      <c r="A310" s="31" t="str">
        <f t="shared" si="4"/>
        <v>7100.1.1</v>
      </c>
      <c r="B310" t="s">
        <v>894</v>
      </c>
      <c r="C310">
        <v>2</v>
      </c>
      <c r="D310" t="s">
        <v>485</v>
      </c>
      <c r="E310" t="s">
        <v>898</v>
      </c>
      <c r="F310" t="s">
        <v>19</v>
      </c>
      <c r="G310" t="s">
        <v>19</v>
      </c>
      <c r="H310" t="s">
        <v>19</v>
      </c>
      <c r="I310" t="s">
        <v>19</v>
      </c>
      <c r="J310" t="s">
        <v>19</v>
      </c>
      <c r="K310" t="s">
        <v>19</v>
      </c>
      <c r="L310" t="s">
        <v>19</v>
      </c>
      <c r="M310" t="s">
        <v>19</v>
      </c>
      <c r="N310" t="s">
        <v>19</v>
      </c>
      <c r="O310" t="s">
        <v>378</v>
      </c>
      <c r="P310">
        <v>10</v>
      </c>
      <c r="Q310">
        <v>1</v>
      </c>
      <c r="R310" t="s">
        <v>483</v>
      </c>
      <c r="S310" t="s">
        <v>899</v>
      </c>
      <c r="T310" s="171">
        <v>45692</v>
      </c>
      <c r="U310" s="171">
        <v>45695</v>
      </c>
      <c r="V310" t="s">
        <v>894</v>
      </c>
    </row>
    <row r="311" spans="1:22" x14ac:dyDescent="0.25">
      <c r="A311" s="31" t="str">
        <f t="shared" si="4"/>
        <v>7100.1.2</v>
      </c>
      <c r="B311" t="s">
        <v>894</v>
      </c>
      <c r="C311">
        <v>2</v>
      </c>
      <c r="D311" t="s">
        <v>485</v>
      </c>
      <c r="E311" t="s">
        <v>900</v>
      </c>
      <c r="F311" t="s">
        <v>19</v>
      </c>
      <c r="G311" t="s">
        <v>19</v>
      </c>
      <c r="H311" t="s">
        <v>19</v>
      </c>
      <c r="I311" t="s">
        <v>19</v>
      </c>
      <c r="J311" t="s">
        <v>19</v>
      </c>
      <c r="K311" t="s">
        <v>19</v>
      </c>
      <c r="L311" t="s">
        <v>19</v>
      </c>
      <c r="M311" t="s">
        <v>19</v>
      </c>
      <c r="N311" t="s">
        <v>19</v>
      </c>
      <c r="O311" t="s">
        <v>379</v>
      </c>
      <c r="P311">
        <v>60</v>
      </c>
      <c r="Q311">
        <v>6</v>
      </c>
      <c r="R311" t="s">
        <v>483</v>
      </c>
      <c r="S311" t="s">
        <v>896</v>
      </c>
      <c r="T311" s="171">
        <v>45699</v>
      </c>
      <c r="U311" s="171">
        <v>45989</v>
      </c>
      <c r="V311" t="s">
        <v>897</v>
      </c>
    </row>
    <row r="312" spans="1:22" x14ac:dyDescent="0.25">
      <c r="A312" s="31" t="str">
        <f t="shared" si="4"/>
        <v>7100.1.3</v>
      </c>
      <c r="B312" t="s">
        <v>894</v>
      </c>
      <c r="C312">
        <v>2</v>
      </c>
      <c r="D312" t="s">
        <v>485</v>
      </c>
      <c r="E312" t="s">
        <v>901</v>
      </c>
      <c r="F312" t="s">
        <v>19</v>
      </c>
      <c r="G312" t="s">
        <v>19</v>
      </c>
      <c r="H312" t="s">
        <v>19</v>
      </c>
      <c r="I312" t="s">
        <v>19</v>
      </c>
      <c r="J312" t="s">
        <v>19</v>
      </c>
      <c r="K312" t="s">
        <v>19</v>
      </c>
      <c r="L312" t="s">
        <v>19</v>
      </c>
      <c r="M312" t="s">
        <v>19</v>
      </c>
      <c r="N312" t="s">
        <v>19</v>
      </c>
      <c r="O312" t="s">
        <v>380</v>
      </c>
      <c r="P312">
        <v>30</v>
      </c>
      <c r="Q312">
        <v>6</v>
      </c>
      <c r="R312" t="s">
        <v>483</v>
      </c>
      <c r="S312" t="s">
        <v>902</v>
      </c>
      <c r="T312" s="171">
        <v>45699</v>
      </c>
      <c r="U312" s="171">
        <v>46007</v>
      </c>
      <c r="V312" t="s">
        <v>894</v>
      </c>
    </row>
    <row r="313" spans="1:22" x14ac:dyDescent="0.25">
      <c r="A313" s="31" t="str">
        <f t="shared" si="4"/>
        <v>7100.2</v>
      </c>
      <c r="B313" t="s">
        <v>894</v>
      </c>
      <c r="C313">
        <v>2</v>
      </c>
      <c r="D313" t="s">
        <v>478</v>
      </c>
      <c r="E313" t="s">
        <v>903</v>
      </c>
      <c r="F313" t="s">
        <v>497</v>
      </c>
      <c r="G313" t="s">
        <v>1517</v>
      </c>
      <c r="H313" t="s">
        <v>1518</v>
      </c>
      <c r="I313" t="s">
        <v>1519</v>
      </c>
      <c r="J313" t="s">
        <v>19</v>
      </c>
      <c r="K313" t="s">
        <v>481</v>
      </c>
      <c r="L313" t="s">
        <v>23</v>
      </c>
      <c r="M313" t="s">
        <v>592</v>
      </c>
      <c r="N313" t="s">
        <v>19</v>
      </c>
      <c r="O313" t="s">
        <v>182</v>
      </c>
      <c r="P313">
        <v>50</v>
      </c>
      <c r="Q313">
        <v>1</v>
      </c>
      <c r="R313" t="s">
        <v>483</v>
      </c>
      <c r="S313" t="s">
        <v>904</v>
      </c>
      <c r="T313" s="171">
        <v>45691</v>
      </c>
      <c r="U313" s="171">
        <v>45930</v>
      </c>
      <c r="V313" t="s">
        <v>894</v>
      </c>
    </row>
    <row r="314" spans="1:22" x14ac:dyDescent="0.25">
      <c r="A314" s="31" t="str">
        <f t="shared" si="4"/>
        <v>7100.2.1</v>
      </c>
      <c r="B314" t="s">
        <v>894</v>
      </c>
      <c r="C314">
        <v>2</v>
      </c>
      <c r="D314" t="s">
        <v>485</v>
      </c>
      <c r="E314" t="s">
        <v>905</v>
      </c>
      <c r="F314" t="s">
        <v>19</v>
      </c>
      <c r="G314" t="s">
        <v>19</v>
      </c>
      <c r="H314" t="s">
        <v>19</v>
      </c>
      <c r="I314" t="s">
        <v>19</v>
      </c>
      <c r="J314" t="s">
        <v>19</v>
      </c>
      <c r="K314" t="s">
        <v>19</v>
      </c>
      <c r="L314" t="s">
        <v>19</v>
      </c>
      <c r="M314" t="s">
        <v>19</v>
      </c>
      <c r="N314" t="s">
        <v>19</v>
      </c>
      <c r="O314" t="s">
        <v>183</v>
      </c>
      <c r="P314">
        <v>20</v>
      </c>
      <c r="Q314">
        <v>1</v>
      </c>
      <c r="R314" t="s">
        <v>483</v>
      </c>
      <c r="S314" t="s">
        <v>906</v>
      </c>
      <c r="T314" s="171">
        <v>45691</v>
      </c>
      <c r="U314" s="171">
        <v>45733</v>
      </c>
      <c r="V314" t="s">
        <v>894</v>
      </c>
    </row>
    <row r="315" spans="1:22" x14ac:dyDescent="0.25">
      <c r="A315" s="31" t="str">
        <f t="shared" si="4"/>
        <v>7100.2.2</v>
      </c>
      <c r="B315" t="s">
        <v>894</v>
      </c>
      <c r="C315">
        <v>2</v>
      </c>
      <c r="D315" t="s">
        <v>485</v>
      </c>
      <c r="E315" t="s">
        <v>907</v>
      </c>
      <c r="F315" t="s">
        <v>19</v>
      </c>
      <c r="G315" t="s">
        <v>19</v>
      </c>
      <c r="H315" t="s">
        <v>19</v>
      </c>
      <c r="I315" t="s">
        <v>19</v>
      </c>
      <c r="J315" t="s">
        <v>19</v>
      </c>
      <c r="K315" t="s">
        <v>19</v>
      </c>
      <c r="L315" t="s">
        <v>19</v>
      </c>
      <c r="M315" t="s">
        <v>19</v>
      </c>
      <c r="N315" t="s">
        <v>19</v>
      </c>
      <c r="O315" t="s">
        <v>184</v>
      </c>
      <c r="P315">
        <v>30</v>
      </c>
      <c r="Q315">
        <v>1</v>
      </c>
      <c r="R315" t="s">
        <v>483</v>
      </c>
      <c r="S315" t="s">
        <v>906</v>
      </c>
      <c r="T315" s="171">
        <v>45734</v>
      </c>
      <c r="U315" s="171">
        <v>45806</v>
      </c>
      <c r="V315" t="s">
        <v>894</v>
      </c>
    </row>
    <row r="316" spans="1:22" x14ac:dyDescent="0.25">
      <c r="A316" s="31" t="str">
        <f t="shared" si="4"/>
        <v>7100.2.3</v>
      </c>
      <c r="B316" t="s">
        <v>894</v>
      </c>
      <c r="C316">
        <v>2</v>
      </c>
      <c r="D316" t="s">
        <v>485</v>
      </c>
      <c r="E316" t="s">
        <v>908</v>
      </c>
      <c r="F316" t="s">
        <v>19</v>
      </c>
      <c r="G316" t="s">
        <v>19</v>
      </c>
      <c r="H316" t="s">
        <v>19</v>
      </c>
      <c r="I316" t="s">
        <v>19</v>
      </c>
      <c r="J316" t="s">
        <v>19</v>
      </c>
      <c r="K316" t="s">
        <v>19</v>
      </c>
      <c r="L316" t="s">
        <v>19</v>
      </c>
      <c r="M316" t="s">
        <v>19</v>
      </c>
      <c r="N316" t="s">
        <v>19</v>
      </c>
      <c r="O316" t="s">
        <v>185</v>
      </c>
      <c r="P316">
        <v>20</v>
      </c>
      <c r="Q316">
        <v>1</v>
      </c>
      <c r="R316" t="s">
        <v>483</v>
      </c>
      <c r="S316" t="s">
        <v>906</v>
      </c>
      <c r="T316" s="171">
        <v>45811</v>
      </c>
      <c r="U316" s="171">
        <v>45849</v>
      </c>
      <c r="V316" t="s">
        <v>894</v>
      </c>
    </row>
    <row r="317" spans="1:22" x14ac:dyDescent="0.25">
      <c r="A317" s="31" t="str">
        <f t="shared" si="4"/>
        <v>7100.2.4</v>
      </c>
      <c r="B317" t="s">
        <v>894</v>
      </c>
      <c r="C317">
        <v>2</v>
      </c>
      <c r="D317" t="s">
        <v>485</v>
      </c>
      <c r="E317" t="s">
        <v>909</v>
      </c>
      <c r="F317" t="s">
        <v>19</v>
      </c>
      <c r="G317" t="s">
        <v>19</v>
      </c>
      <c r="H317" t="s">
        <v>19</v>
      </c>
      <c r="I317" t="s">
        <v>19</v>
      </c>
      <c r="J317" t="s">
        <v>19</v>
      </c>
      <c r="K317" t="s">
        <v>19</v>
      </c>
      <c r="L317" t="s">
        <v>19</v>
      </c>
      <c r="M317" t="s">
        <v>19</v>
      </c>
      <c r="N317" t="s">
        <v>19</v>
      </c>
      <c r="O317" t="s">
        <v>186</v>
      </c>
      <c r="P317">
        <v>10</v>
      </c>
      <c r="Q317">
        <v>1</v>
      </c>
      <c r="R317" t="s">
        <v>483</v>
      </c>
      <c r="S317" t="s">
        <v>910</v>
      </c>
      <c r="T317" s="171">
        <v>45852</v>
      </c>
      <c r="U317" s="171">
        <v>45898</v>
      </c>
      <c r="V317" t="s">
        <v>894</v>
      </c>
    </row>
    <row r="318" spans="1:22" x14ac:dyDescent="0.25">
      <c r="A318" s="31" t="str">
        <f t="shared" si="4"/>
        <v>7100.2.5</v>
      </c>
      <c r="B318" t="s">
        <v>894</v>
      </c>
      <c r="C318">
        <v>2</v>
      </c>
      <c r="D318" t="s">
        <v>485</v>
      </c>
      <c r="E318" t="s">
        <v>911</v>
      </c>
      <c r="F318" t="s">
        <v>19</v>
      </c>
      <c r="G318" t="s">
        <v>19</v>
      </c>
      <c r="H318" t="s">
        <v>19</v>
      </c>
      <c r="I318" t="s">
        <v>19</v>
      </c>
      <c r="J318" t="s">
        <v>19</v>
      </c>
      <c r="K318" t="s">
        <v>19</v>
      </c>
      <c r="L318" t="s">
        <v>19</v>
      </c>
      <c r="M318" t="s">
        <v>19</v>
      </c>
      <c r="N318" t="s">
        <v>19</v>
      </c>
      <c r="O318" t="s">
        <v>187</v>
      </c>
      <c r="P318">
        <v>20</v>
      </c>
      <c r="Q318">
        <v>1</v>
      </c>
      <c r="R318" t="s">
        <v>483</v>
      </c>
      <c r="S318" t="s">
        <v>904</v>
      </c>
      <c r="T318" s="171">
        <v>45901</v>
      </c>
      <c r="U318" s="171">
        <v>45930</v>
      </c>
      <c r="V318" t="s">
        <v>894</v>
      </c>
    </row>
    <row r="319" spans="1:22" x14ac:dyDescent="0.25">
      <c r="A319" s="31" t="str">
        <f t="shared" si="4"/>
        <v>3000.1</v>
      </c>
      <c r="B319" t="s">
        <v>1276</v>
      </c>
      <c r="C319">
        <v>4</v>
      </c>
      <c r="D319" t="s">
        <v>478</v>
      </c>
      <c r="E319" t="s">
        <v>1325</v>
      </c>
      <c r="F319" t="s">
        <v>480</v>
      </c>
      <c r="G319" t="s">
        <v>1511</v>
      </c>
      <c r="H319" t="s">
        <v>1512</v>
      </c>
      <c r="I319" t="s">
        <v>1513</v>
      </c>
      <c r="J319" t="s">
        <v>591</v>
      </c>
      <c r="K319" t="s">
        <v>498</v>
      </c>
      <c r="L319" t="s">
        <v>19</v>
      </c>
      <c r="M319" t="s">
        <v>632</v>
      </c>
      <c r="N319" t="s">
        <v>978</v>
      </c>
      <c r="O319" t="s">
        <v>240</v>
      </c>
      <c r="P319">
        <v>20</v>
      </c>
      <c r="Q319">
        <v>1</v>
      </c>
      <c r="R319" t="s">
        <v>483</v>
      </c>
      <c r="S319" t="s">
        <v>1326</v>
      </c>
      <c r="T319" s="171">
        <v>45672</v>
      </c>
      <c r="U319" s="171">
        <v>46021</v>
      </c>
      <c r="V319" t="s">
        <v>1327</v>
      </c>
    </row>
    <row r="320" spans="1:22" x14ac:dyDescent="0.25">
      <c r="A320" s="31" t="str">
        <f t="shared" si="4"/>
        <v>3000.1.1</v>
      </c>
      <c r="B320" t="s">
        <v>1276</v>
      </c>
      <c r="C320">
        <v>4</v>
      </c>
      <c r="D320" t="s">
        <v>485</v>
      </c>
      <c r="E320" t="s">
        <v>1328</v>
      </c>
      <c r="F320" t="s">
        <v>19</v>
      </c>
      <c r="G320" t="s">
        <v>19</v>
      </c>
      <c r="H320" t="s">
        <v>19</v>
      </c>
      <c r="I320" t="s">
        <v>19</v>
      </c>
      <c r="J320" t="s">
        <v>19</v>
      </c>
      <c r="K320" t="s">
        <v>19</v>
      </c>
      <c r="L320" t="s">
        <v>19</v>
      </c>
      <c r="M320" t="s">
        <v>19</v>
      </c>
      <c r="N320" t="s">
        <v>19</v>
      </c>
      <c r="O320" t="s">
        <v>241</v>
      </c>
      <c r="P320">
        <v>100</v>
      </c>
      <c r="Q320">
        <v>1</v>
      </c>
      <c r="R320" t="s">
        <v>483</v>
      </c>
      <c r="S320" t="s">
        <v>1329</v>
      </c>
      <c r="T320" s="171">
        <v>45672</v>
      </c>
      <c r="U320" s="171">
        <v>45839</v>
      </c>
      <c r="V320" t="s">
        <v>1276</v>
      </c>
    </row>
    <row r="321" spans="1:22" x14ac:dyDescent="0.25">
      <c r="A321" s="31" t="str">
        <f t="shared" si="4"/>
        <v>3000.1.2</v>
      </c>
      <c r="B321" t="s">
        <v>1276</v>
      </c>
      <c r="C321">
        <v>4</v>
      </c>
      <c r="D321" t="s">
        <v>1893</v>
      </c>
      <c r="E321" t="s">
        <v>1330</v>
      </c>
      <c r="F321" t="s">
        <v>19</v>
      </c>
      <c r="G321" t="s">
        <v>19</v>
      </c>
      <c r="H321" t="s">
        <v>19</v>
      </c>
      <c r="I321" t="s">
        <v>19</v>
      </c>
      <c r="J321" t="s">
        <v>19</v>
      </c>
      <c r="K321" t="s">
        <v>19</v>
      </c>
      <c r="L321" t="s">
        <v>19</v>
      </c>
      <c r="M321" t="s">
        <v>19</v>
      </c>
      <c r="N321" t="s">
        <v>19</v>
      </c>
      <c r="O321" t="s">
        <v>1800</v>
      </c>
      <c r="P321">
        <v>0</v>
      </c>
      <c r="Q321">
        <v>1</v>
      </c>
      <c r="R321" t="s">
        <v>483</v>
      </c>
      <c r="S321" t="s">
        <v>1331</v>
      </c>
      <c r="T321" s="171">
        <v>45840</v>
      </c>
      <c r="U321" s="171">
        <v>45869</v>
      </c>
      <c r="V321" t="s">
        <v>604</v>
      </c>
    </row>
    <row r="322" spans="1:22" x14ac:dyDescent="0.25">
      <c r="A322" s="31" t="str">
        <f t="shared" si="4"/>
        <v>3000.1.3</v>
      </c>
      <c r="B322" t="s">
        <v>1276</v>
      </c>
      <c r="C322">
        <v>4</v>
      </c>
      <c r="D322" t="s">
        <v>1893</v>
      </c>
      <c r="E322" t="s">
        <v>1332</v>
      </c>
      <c r="F322" t="s">
        <v>19</v>
      </c>
      <c r="G322" t="s">
        <v>19</v>
      </c>
      <c r="H322" t="s">
        <v>19</v>
      </c>
      <c r="I322" t="s">
        <v>19</v>
      </c>
      <c r="J322" t="s">
        <v>19</v>
      </c>
      <c r="K322" t="s">
        <v>19</v>
      </c>
      <c r="L322" t="s">
        <v>19</v>
      </c>
      <c r="M322" t="s">
        <v>19</v>
      </c>
      <c r="N322" t="s">
        <v>19</v>
      </c>
      <c r="O322" t="s">
        <v>1801</v>
      </c>
      <c r="P322">
        <v>0</v>
      </c>
      <c r="Q322">
        <v>1</v>
      </c>
      <c r="R322" t="s">
        <v>483</v>
      </c>
      <c r="S322" t="s">
        <v>1326</v>
      </c>
      <c r="T322" s="171">
        <v>45870</v>
      </c>
      <c r="U322" s="171">
        <v>46021</v>
      </c>
      <c r="V322" t="s">
        <v>604</v>
      </c>
    </row>
    <row r="323" spans="1:22" x14ac:dyDescent="0.25">
      <c r="A323" s="31" t="str">
        <f t="shared" ref="A323:A386" si="5">+E323</f>
        <v>3000.2</v>
      </c>
      <c r="B323" t="s">
        <v>1276</v>
      </c>
      <c r="C323">
        <v>4</v>
      </c>
      <c r="D323" t="s">
        <v>478</v>
      </c>
      <c r="E323" t="s">
        <v>1333</v>
      </c>
      <c r="F323" t="s">
        <v>480</v>
      </c>
      <c r="G323" t="s">
        <v>1511</v>
      </c>
      <c r="H323" t="s">
        <v>1512</v>
      </c>
      <c r="I323" t="s">
        <v>1513</v>
      </c>
      <c r="J323" t="s">
        <v>544</v>
      </c>
      <c r="K323" t="s">
        <v>498</v>
      </c>
      <c r="L323" t="s">
        <v>19</v>
      </c>
      <c r="M323" t="s">
        <v>632</v>
      </c>
      <c r="N323" t="s">
        <v>978</v>
      </c>
      <c r="O323" t="s">
        <v>1802</v>
      </c>
      <c r="P323">
        <v>20</v>
      </c>
      <c r="Q323">
        <v>2</v>
      </c>
      <c r="R323" t="s">
        <v>483</v>
      </c>
      <c r="S323" t="s">
        <v>1334</v>
      </c>
      <c r="T323" s="171">
        <v>45672</v>
      </c>
      <c r="U323" s="171">
        <v>46006</v>
      </c>
      <c r="V323" t="s">
        <v>1335</v>
      </c>
    </row>
    <row r="324" spans="1:22" x14ac:dyDescent="0.25">
      <c r="A324" s="31" t="str">
        <f t="shared" si="5"/>
        <v>3000.2.1</v>
      </c>
      <c r="B324" t="s">
        <v>1276</v>
      </c>
      <c r="C324">
        <v>4</v>
      </c>
      <c r="D324" t="s">
        <v>485</v>
      </c>
      <c r="E324" t="s">
        <v>1336</v>
      </c>
      <c r="F324" t="s">
        <v>19</v>
      </c>
      <c r="G324" t="s">
        <v>19</v>
      </c>
      <c r="H324" t="s">
        <v>19</v>
      </c>
      <c r="I324" t="s">
        <v>19</v>
      </c>
      <c r="J324" t="s">
        <v>19</v>
      </c>
      <c r="K324" t="s">
        <v>19</v>
      </c>
      <c r="L324" t="s">
        <v>19</v>
      </c>
      <c r="M324" t="s">
        <v>19</v>
      </c>
      <c r="N324" t="s">
        <v>19</v>
      </c>
      <c r="O324" t="s">
        <v>365</v>
      </c>
      <c r="P324">
        <v>30</v>
      </c>
      <c r="Q324">
        <v>2</v>
      </c>
      <c r="R324" t="s">
        <v>483</v>
      </c>
      <c r="S324" t="s">
        <v>1337</v>
      </c>
      <c r="T324" s="171">
        <v>45672</v>
      </c>
      <c r="U324" s="171">
        <v>45744</v>
      </c>
      <c r="V324" t="s">
        <v>1276</v>
      </c>
    </row>
    <row r="325" spans="1:22" x14ac:dyDescent="0.25">
      <c r="A325" s="31" t="str">
        <f t="shared" si="5"/>
        <v>3000.2.2</v>
      </c>
      <c r="B325" t="s">
        <v>1276</v>
      </c>
      <c r="C325">
        <v>4</v>
      </c>
      <c r="D325" t="s">
        <v>1893</v>
      </c>
      <c r="E325" t="s">
        <v>1338</v>
      </c>
      <c r="F325" t="s">
        <v>19</v>
      </c>
      <c r="G325" t="s">
        <v>19</v>
      </c>
      <c r="H325" t="s">
        <v>19</v>
      </c>
      <c r="I325" t="s">
        <v>19</v>
      </c>
      <c r="J325" t="s">
        <v>19</v>
      </c>
      <c r="K325" t="s">
        <v>19</v>
      </c>
      <c r="L325" t="s">
        <v>19</v>
      </c>
      <c r="M325" t="s">
        <v>19</v>
      </c>
      <c r="N325" t="s">
        <v>19</v>
      </c>
      <c r="O325" t="s">
        <v>1339</v>
      </c>
      <c r="P325">
        <v>0</v>
      </c>
      <c r="Q325">
        <v>2</v>
      </c>
      <c r="R325" t="s">
        <v>483</v>
      </c>
      <c r="S325" t="s">
        <v>1337</v>
      </c>
      <c r="T325" s="171">
        <v>45719</v>
      </c>
      <c r="U325" s="171">
        <v>45807</v>
      </c>
      <c r="V325" t="s">
        <v>1177</v>
      </c>
    </row>
    <row r="326" spans="1:22" x14ac:dyDescent="0.25">
      <c r="A326" s="31" t="str">
        <f t="shared" si="5"/>
        <v>3000.2.3</v>
      </c>
      <c r="B326" t="s">
        <v>1276</v>
      </c>
      <c r="C326">
        <v>4</v>
      </c>
      <c r="D326" t="s">
        <v>485</v>
      </c>
      <c r="E326" t="s">
        <v>1340</v>
      </c>
      <c r="F326" t="s">
        <v>19</v>
      </c>
      <c r="G326" t="s">
        <v>19</v>
      </c>
      <c r="H326" t="s">
        <v>19</v>
      </c>
      <c r="I326" t="s">
        <v>19</v>
      </c>
      <c r="J326" t="s">
        <v>19</v>
      </c>
      <c r="K326" t="s">
        <v>19</v>
      </c>
      <c r="L326" t="s">
        <v>19</v>
      </c>
      <c r="M326" t="s">
        <v>19</v>
      </c>
      <c r="N326" t="s">
        <v>19</v>
      </c>
      <c r="O326" t="s">
        <v>1803</v>
      </c>
      <c r="P326">
        <v>30</v>
      </c>
      <c r="Q326">
        <v>2</v>
      </c>
      <c r="R326" t="s">
        <v>483</v>
      </c>
      <c r="S326" t="s">
        <v>1341</v>
      </c>
      <c r="T326" s="171">
        <v>45748</v>
      </c>
      <c r="U326" s="171">
        <v>45828</v>
      </c>
      <c r="V326" t="s">
        <v>1276</v>
      </c>
    </row>
    <row r="327" spans="1:22" x14ac:dyDescent="0.25">
      <c r="A327" s="31" t="str">
        <f t="shared" si="5"/>
        <v>3000.2.4</v>
      </c>
      <c r="B327" t="s">
        <v>1276</v>
      </c>
      <c r="C327">
        <v>4</v>
      </c>
      <c r="D327" t="s">
        <v>1893</v>
      </c>
      <c r="E327" t="s">
        <v>1342</v>
      </c>
      <c r="F327" t="s">
        <v>19</v>
      </c>
      <c r="G327" t="s">
        <v>19</v>
      </c>
      <c r="H327" t="s">
        <v>19</v>
      </c>
      <c r="I327" t="s">
        <v>19</v>
      </c>
      <c r="J327" t="s">
        <v>19</v>
      </c>
      <c r="K327" t="s">
        <v>19</v>
      </c>
      <c r="L327" t="s">
        <v>19</v>
      </c>
      <c r="M327" t="s">
        <v>19</v>
      </c>
      <c r="N327" t="s">
        <v>19</v>
      </c>
      <c r="O327" t="s">
        <v>366</v>
      </c>
      <c r="P327">
        <v>0</v>
      </c>
      <c r="Q327">
        <v>2</v>
      </c>
      <c r="R327" t="s">
        <v>483</v>
      </c>
      <c r="S327" t="s">
        <v>1343</v>
      </c>
      <c r="T327" s="171">
        <v>45811</v>
      </c>
      <c r="U327" s="171">
        <v>45947</v>
      </c>
      <c r="V327" t="s">
        <v>1177</v>
      </c>
    </row>
    <row r="328" spans="1:22" x14ac:dyDescent="0.25">
      <c r="A328" s="31" t="str">
        <f t="shared" si="5"/>
        <v>3000.2.5</v>
      </c>
      <c r="B328" t="s">
        <v>1276</v>
      </c>
      <c r="C328">
        <v>4</v>
      </c>
      <c r="D328" t="s">
        <v>485</v>
      </c>
      <c r="E328" t="s">
        <v>1344</v>
      </c>
      <c r="F328" t="s">
        <v>19</v>
      </c>
      <c r="G328" t="s">
        <v>19</v>
      </c>
      <c r="H328" t="s">
        <v>19</v>
      </c>
      <c r="I328" t="s">
        <v>19</v>
      </c>
      <c r="J328" t="s">
        <v>19</v>
      </c>
      <c r="K328" t="s">
        <v>19</v>
      </c>
      <c r="L328" t="s">
        <v>19</v>
      </c>
      <c r="M328" t="s">
        <v>19</v>
      </c>
      <c r="N328" t="s">
        <v>19</v>
      </c>
      <c r="O328" t="s">
        <v>367</v>
      </c>
      <c r="P328">
        <v>40</v>
      </c>
      <c r="Q328">
        <v>2</v>
      </c>
      <c r="R328" t="s">
        <v>483</v>
      </c>
      <c r="S328" t="s">
        <v>1345</v>
      </c>
      <c r="T328" s="171">
        <v>45915</v>
      </c>
      <c r="U328" s="171">
        <v>45968</v>
      </c>
      <c r="V328" t="s">
        <v>1276</v>
      </c>
    </row>
    <row r="329" spans="1:22" x14ac:dyDescent="0.25">
      <c r="A329" s="31" t="str">
        <f t="shared" si="5"/>
        <v>3000.2.6</v>
      </c>
      <c r="B329" t="s">
        <v>1276</v>
      </c>
      <c r="C329">
        <v>4</v>
      </c>
      <c r="D329" t="s">
        <v>1893</v>
      </c>
      <c r="E329" t="s">
        <v>1346</v>
      </c>
      <c r="F329" t="s">
        <v>19</v>
      </c>
      <c r="G329" t="s">
        <v>19</v>
      </c>
      <c r="H329" t="s">
        <v>19</v>
      </c>
      <c r="I329" t="s">
        <v>19</v>
      </c>
      <c r="J329" t="s">
        <v>19</v>
      </c>
      <c r="K329" t="s">
        <v>19</v>
      </c>
      <c r="L329" t="s">
        <v>19</v>
      </c>
      <c r="M329" t="s">
        <v>19</v>
      </c>
      <c r="N329" t="s">
        <v>19</v>
      </c>
      <c r="O329" t="s">
        <v>1804</v>
      </c>
      <c r="P329">
        <v>0</v>
      </c>
      <c r="Q329">
        <v>2</v>
      </c>
      <c r="R329" t="s">
        <v>483</v>
      </c>
      <c r="S329" t="s">
        <v>1347</v>
      </c>
      <c r="T329" s="171">
        <v>45975</v>
      </c>
      <c r="U329" s="171">
        <v>46006</v>
      </c>
      <c r="V329" t="s">
        <v>1348</v>
      </c>
    </row>
    <row r="330" spans="1:22" x14ac:dyDescent="0.25">
      <c r="A330" s="31" t="str">
        <f t="shared" si="5"/>
        <v>3000.3</v>
      </c>
      <c r="B330" t="s">
        <v>1276</v>
      </c>
      <c r="C330">
        <v>4</v>
      </c>
      <c r="D330" t="s">
        <v>478</v>
      </c>
      <c r="E330" t="s">
        <v>1349</v>
      </c>
      <c r="F330" t="s">
        <v>480</v>
      </c>
      <c r="G330" t="s">
        <v>1511</v>
      </c>
      <c r="H330" t="s">
        <v>1512</v>
      </c>
      <c r="I330" t="s">
        <v>1513</v>
      </c>
      <c r="J330" t="s">
        <v>591</v>
      </c>
      <c r="K330" t="s">
        <v>481</v>
      </c>
      <c r="L330" t="s">
        <v>19</v>
      </c>
      <c r="M330" t="s">
        <v>632</v>
      </c>
      <c r="N330" t="s">
        <v>654</v>
      </c>
      <c r="O330" t="s">
        <v>242</v>
      </c>
      <c r="P330">
        <v>20</v>
      </c>
      <c r="Q330">
        <v>8</v>
      </c>
      <c r="R330" t="s">
        <v>483</v>
      </c>
      <c r="S330" t="s">
        <v>1350</v>
      </c>
      <c r="T330" s="171">
        <v>45672</v>
      </c>
      <c r="U330" s="171">
        <v>46021</v>
      </c>
      <c r="V330" t="s">
        <v>1276</v>
      </c>
    </row>
    <row r="331" spans="1:22" x14ac:dyDescent="0.25">
      <c r="A331" s="31" t="str">
        <f t="shared" si="5"/>
        <v>3000.3.1</v>
      </c>
      <c r="B331" t="s">
        <v>1276</v>
      </c>
      <c r="C331">
        <v>4</v>
      </c>
      <c r="D331" t="s">
        <v>485</v>
      </c>
      <c r="E331" t="s">
        <v>1351</v>
      </c>
      <c r="F331" t="s">
        <v>19</v>
      </c>
      <c r="G331" t="s">
        <v>19</v>
      </c>
      <c r="H331" t="s">
        <v>19</v>
      </c>
      <c r="I331" t="s">
        <v>19</v>
      </c>
      <c r="J331" t="s">
        <v>19</v>
      </c>
      <c r="K331" t="s">
        <v>19</v>
      </c>
      <c r="L331" t="s">
        <v>19</v>
      </c>
      <c r="M331" t="s">
        <v>19</v>
      </c>
      <c r="N331" t="s">
        <v>19</v>
      </c>
      <c r="O331" t="s">
        <v>243</v>
      </c>
      <c r="P331">
        <v>20</v>
      </c>
      <c r="Q331">
        <v>1</v>
      </c>
      <c r="R331" t="s">
        <v>483</v>
      </c>
      <c r="S331" t="s">
        <v>1352</v>
      </c>
      <c r="T331" s="171">
        <v>45672</v>
      </c>
      <c r="U331" s="171">
        <v>45716</v>
      </c>
      <c r="V331" t="s">
        <v>1276</v>
      </c>
    </row>
    <row r="332" spans="1:22" x14ac:dyDescent="0.25">
      <c r="A332" s="31" t="str">
        <f t="shared" si="5"/>
        <v>3000.3.2</v>
      </c>
      <c r="B332" t="s">
        <v>1276</v>
      </c>
      <c r="C332">
        <v>4</v>
      </c>
      <c r="D332" t="s">
        <v>485</v>
      </c>
      <c r="E332" t="s">
        <v>1353</v>
      </c>
      <c r="F332" t="s">
        <v>19</v>
      </c>
      <c r="G332" t="s">
        <v>19</v>
      </c>
      <c r="H332" t="s">
        <v>19</v>
      </c>
      <c r="I332" t="s">
        <v>19</v>
      </c>
      <c r="J332" t="s">
        <v>19</v>
      </c>
      <c r="K332" t="s">
        <v>19</v>
      </c>
      <c r="L332" t="s">
        <v>19</v>
      </c>
      <c r="M332" t="s">
        <v>19</v>
      </c>
      <c r="N332" t="s">
        <v>19</v>
      </c>
      <c r="O332" t="s">
        <v>244</v>
      </c>
      <c r="P332">
        <v>80</v>
      </c>
      <c r="Q332">
        <v>8</v>
      </c>
      <c r="R332" t="s">
        <v>483</v>
      </c>
      <c r="S332" t="s">
        <v>1350</v>
      </c>
      <c r="T332" s="171">
        <v>45719</v>
      </c>
      <c r="U332" s="171">
        <v>46021</v>
      </c>
      <c r="V332" t="s">
        <v>1276</v>
      </c>
    </row>
    <row r="333" spans="1:22" x14ac:dyDescent="0.25">
      <c r="A333" s="31" t="str">
        <f t="shared" si="5"/>
        <v>3000.4</v>
      </c>
      <c r="B333" t="s">
        <v>1276</v>
      </c>
      <c r="C333">
        <v>4</v>
      </c>
      <c r="D333" t="s">
        <v>478</v>
      </c>
      <c r="E333" t="s">
        <v>1354</v>
      </c>
      <c r="F333" t="s">
        <v>480</v>
      </c>
      <c r="G333" t="s">
        <v>1511</v>
      </c>
      <c r="H333" t="s">
        <v>1512</v>
      </c>
      <c r="I333" t="s">
        <v>1513</v>
      </c>
      <c r="J333" t="s">
        <v>591</v>
      </c>
      <c r="K333" t="s">
        <v>498</v>
      </c>
      <c r="L333" t="s">
        <v>19</v>
      </c>
      <c r="M333" t="s">
        <v>632</v>
      </c>
      <c r="N333" t="s">
        <v>662</v>
      </c>
      <c r="O333" t="s">
        <v>1805</v>
      </c>
      <c r="P333">
        <v>20</v>
      </c>
      <c r="Q333">
        <v>4</v>
      </c>
      <c r="R333" t="s">
        <v>483</v>
      </c>
      <c r="S333" t="s">
        <v>1355</v>
      </c>
      <c r="T333" s="171">
        <v>45672</v>
      </c>
      <c r="U333" s="171">
        <v>46021</v>
      </c>
      <c r="V333" t="s">
        <v>1356</v>
      </c>
    </row>
    <row r="334" spans="1:22" x14ac:dyDescent="0.25">
      <c r="A334" s="31" t="str">
        <f t="shared" si="5"/>
        <v>3000.4.1</v>
      </c>
      <c r="B334" t="s">
        <v>1276</v>
      </c>
      <c r="C334">
        <v>4</v>
      </c>
      <c r="D334" t="s">
        <v>485</v>
      </c>
      <c r="E334" t="s">
        <v>1357</v>
      </c>
      <c r="F334" t="s">
        <v>19</v>
      </c>
      <c r="G334" t="s">
        <v>19</v>
      </c>
      <c r="H334" t="s">
        <v>19</v>
      </c>
      <c r="I334" t="s">
        <v>19</v>
      </c>
      <c r="J334" t="s">
        <v>19</v>
      </c>
      <c r="K334" t="s">
        <v>19</v>
      </c>
      <c r="L334" t="s">
        <v>19</v>
      </c>
      <c r="M334" t="s">
        <v>19</v>
      </c>
      <c r="N334" t="s">
        <v>19</v>
      </c>
      <c r="O334" t="s">
        <v>245</v>
      </c>
      <c r="P334">
        <v>50</v>
      </c>
      <c r="Q334">
        <v>1</v>
      </c>
      <c r="R334" t="s">
        <v>483</v>
      </c>
      <c r="S334" t="s">
        <v>1358</v>
      </c>
      <c r="T334" s="171">
        <v>45672</v>
      </c>
      <c r="U334" s="171">
        <v>45716</v>
      </c>
      <c r="V334" t="s">
        <v>1359</v>
      </c>
    </row>
    <row r="335" spans="1:22" x14ac:dyDescent="0.25">
      <c r="A335" s="31" t="str">
        <f t="shared" si="5"/>
        <v>3000.4.2</v>
      </c>
      <c r="B335" t="s">
        <v>1276</v>
      </c>
      <c r="C335">
        <v>4</v>
      </c>
      <c r="D335" t="s">
        <v>1893</v>
      </c>
      <c r="E335" t="s">
        <v>1360</v>
      </c>
      <c r="F335" t="s">
        <v>19</v>
      </c>
      <c r="G335" t="s">
        <v>19</v>
      </c>
      <c r="H335" t="s">
        <v>19</v>
      </c>
      <c r="I335" t="s">
        <v>19</v>
      </c>
      <c r="J335" t="s">
        <v>19</v>
      </c>
      <c r="K335" t="s">
        <v>19</v>
      </c>
      <c r="L335" t="s">
        <v>19</v>
      </c>
      <c r="M335" t="s">
        <v>19</v>
      </c>
      <c r="N335" t="s">
        <v>19</v>
      </c>
      <c r="O335" t="s">
        <v>246</v>
      </c>
      <c r="P335">
        <v>0</v>
      </c>
      <c r="Q335">
        <v>4</v>
      </c>
      <c r="R335" t="s">
        <v>483</v>
      </c>
      <c r="S335" t="s">
        <v>1779</v>
      </c>
      <c r="T335" s="171">
        <v>45719</v>
      </c>
      <c r="U335" s="171">
        <v>45989</v>
      </c>
      <c r="V335" t="s">
        <v>604</v>
      </c>
    </row>
    <row r="336" spans="1:22" x14ac:dyDescent="0.25">
      <c r="A336" s="31" t="str">
        <f t="shared" si="5"/>
        <v>3000.4.3</v>
      </c>
      <c r="B336" t="s">
        <v>1276</v>
      </c>
      <c r="C336">
        <v>4</v>
      </c>
      <c r="D336" t="s">
        <v>485</v>
      </c>
      <c r="E336" t="s">
        <v>1361</v>
      </c>
      <c r="F336" t="s">
        <v>19</v>
      </c>
      <c r="G336" t="s">
        <v>19</v>
      </c>
      <c r="H336" t="s">
        <v>19</v>
      </c>
      <c r="I336" t="s">
        <v>19</v>
      </c>
      <c r="J336" t="s">
        <v>19</v>
      </c>
      <c r="K336" t="s">
        <v>19</v>
      </c>
      <c r="L336" t="s">
        <v>19</v>
      </c>
      <c r="M336" t="s">
        <v>19</v>
      </c>
      <c r="N336" t="s">
        <v>19</v>
      </c>
      <c r="O336" t="s">
        <v>247</v>
      </c>
      <c r="P336">
        <v>50</v>
      </c>
      <c r="Q336">
        <v>4</v>
      </c>
      <c r="R336" t="s">
        <v>483</v>
      </c>
      <c r="S336" t="s">
        <v>1780</v>
      </c>
      <c r="T336" s="171">
        <v>45719</v>
      </c>
      <c r="U336" s="171">
        <v>45989</v>
      </c>
      <c r="V336" t="s">
        <v>1276</v>
      </c>
    </row>
    <row r="337" spans="1:22" x14ac:dyDescent="0.25">
      <c r="A337" s="31" t="str">
        <f t="shared" si="5"/>
        <v>3000.4.4</v>
      </c>
      <c r="B337" t="s">
        <v>1276</v>
      </c>
      <c r="C337">
        <v>4</v>
      </c>
      <c r="D337" t="s">
        <v>1893</v>
      </c>
      <c r="E337" t="s">
        <v>1362</v>
      </c>
      <c r="F337" t="s">
        <v>19</v>
      </c>
      <c r="G337" t="s">
        <v>19</v>
      </c>
      <c r="H337" t="s">
        <v>19</v>
      </c>
      <c r="I337" t="s">
        <v>19</v>
      </c>
      <c r="J337" t="s">
        <v>19</v>
      </c>
      <c r="K337" t="s">
        <v>19</v>
      </c>
      <c r="L337" t="s">
        <v>19</v>
      </c>
      <c r="M337" t="s">
        <v>19</v>
      </c>
      <c r="N337" t="s">
        <v>19</v>
      </c>
      <c r="O337" t="s">
        <v>1806</v>
      </c>
      <c r="P337">
        <v>0</v>
      </c>
      <c r="Q337">
        <v>4</v>
      </c>
      <c r="R337" t="s">
        <v>483</v>
      </c>
      <c r="S337" t="s">
        <v>1355</v>
      </c>
      <c r="T337" s="171">
        <v>45719</v>
      </c>
      <c r="U337" s="171">
        <v>46021</v>
      </c>
      <c r="V337" t="s">
        <v>604</v>
      </c>
    </row>
    <row r="338" spans="1:22" x14ac:dyDescent="0.25">
      <c r="A338" s="31" t="str">
        <f t="shared" si="5"/>
        <v>3000.5</v>
      </c>
      <c r="B338" t="s">
        <v>1276</v>
      </c>
      <c r="C338">
        <v>4</v>
      </c>
      <c r="D338" t="s">
        <v>478</v>
      </c>
      <c r="E338" t="s">
        <v>1363</v>
      </c>
      <c r="F338" t="s">
        <v>480</v>
      </c>
      <c r="G338" t="s">
        <v>1505</v>
      </c>
      <c r="H338" t="s">
        <v>1506</v>
      </c>
      <c r="I338" t="s">
        <v>1507</v>
      </c>
      <c r="J338" t="s">
        <v>591</v>
      </c>
      <c r="K338" t="s">
        <v>498</v>
      </c>
      <c r="L338" t="s">
        <v>19</v>
      </c>
      <c r="M338" t="s">
        <v>767</v>
      </c>
      <c r="N338" t="s">
        <v>978</v>
      </c>
      <c r="O338" t="s">
        <v>140</v>
      </c>
      <c r="P338">
        <v>20</v>
      </c>
      <c r="Q338">
        <v>8</v>
      </c>
      <c r="R338" t="s">
        <v>483</v>
      </c>
      <c r="S338" t="s">
        <v>1350</v>
      </c>
      <c r="T338" s="171">
        <v>45672</v>
      </c>
      <c r="U338" s="171">
        <v>46021</v>
      </c>
      <c r="V338" t="s">
        <v>1359</v>
      </c>
    </row>
    <row r="339" spans="1:22" x14ac:dyDescent="0.25">
      <c r="A339" s="31" t="str">
        <f t="shared" si="5"/>
        <v>3000.5.1</v>
      </c>
      <c r="B339" t="s">
        <v>1276</v>
      </c>
      <c r="C339">
        <v>4</v>
      </c>
      <c r="D339" t="s">
        <v>485</v>
      </c>
      <c r="E339" t="s">
        <v>1364</v>
      </c>
      <c r="F339" t="s">
        <v>19</v>
      </c>
      <c r="G339" t="s">
        <v>19</v>
      </c>
      <c r="H339" t="s">
        <v>19</v>
      </c>
      <c r="I339" t="s">
        <v>19</v>
      </c>
      <c r="J339" t="s">
        <v>19</v>
      </c>
      <c r="K339" t="s">
        <v>19</v>
      </c>
      <c r="L339" t="s">
        <v>19</v>
      </c>
      <c r="M339" t="s">
        <v>19</v>
      </c>
      <c r="N339" t="s">
        <v>19</v>
      </c>
      <c r="O339" t="s">
        <v>141</v>
      </c>
      <c r="P339">
        <v>20</v>
      </c>
      <c r="Q339">
        <v>1</v>
      </c>
      <c r="R339" t="s">
        <v>483</v>
      </c>
      <c r="S339" t="s">
        <v>1352</v>
      </c>
      <c r="T339" s="171">
        <v>45672</v>
      </c>
      <c r="U339" s="171">
        <v>45716</v>
      </c>
      <c r="V339" t="s">
        <v>1359</v>
      </c>
    </row>
    <row r="340" spans="1:22" x14ac:dyDescent="0.25">
      <c r="A340" s="31" t="str">
        <f t="shared" si="5"/>
        <v>3000.5.2</v>
      </c>
      <c r="B340" t="s">
        <v>1276</v>
      </c>
      <c r="C340">
        <v>4</v>
      </c>
      <c r="D340" t="s">
        <v>485</v>
      </c>
      <c r="E340" t="s">
        <v>1365</v>
      </c>
      <c r="F340" t="s">
        <v>19</v>
      </c>
      <c r="G340" t="s">
        <v>19</v>
      </c>
      <c r="H340" t="s">
        <v>19</v>
      </c>
      <c r="I340" t="s">
        <v>19</v>
      </c>
      <c r="J340" t="s">
        <v>19</v>
      </c>
      <c r="K340" t="s">
        <v>19</v>
      </c>
      <c r="L340" t="s">
        <v>19</v>
      </c>
      <c r="M340" t="s">
        <v>19</v>
      </c>
      <c r="N340" t="s">
        <v>19</v>
      </c>
      <c r="O340" t="s">
        <v>142</v>
      </c>
      <c r="P340">
        <v>80</v>
      </c>
      <c r="Q340">
        <v>8</v>
      </c>
      <c r="R340" t="s">
        <v>483</v>
      </c>
      <c r="S340" t="s">
        <v>1350</v>
      </c>
      <c r="T340" s="171">
        <v>45719</v>
      </c>
      <c r="U340" s="171">
        <v>46021</v>
      </c>
      <c r="V340" t="s">
        <v>1359</v>
      </c>
    </row>
    <row r="341" spans="1:22" x14ac:dyDescent="0.25">
      <c r="A341" s="31" t="str">
        <f t="shared" si="5"/>
        <v>50.1</v>
      </c>
      <c r="B341" t="s">
        <v>508</v>
      </c>
      <c r="C341">
        <v>4</v>
      </c>
      <c r="D341" t="s">
        <v>478</v>
      </c>
      <c r="E341" t="s">
        <v>509</v>
      </c>
      <c r="F341" t="s">
        <v>480</v>
      </c>
      <c r="G341" t="s">
        <v>1502</v>
      </c>
      <c r="H341" t="s">
        <v>1503</v>
      </c>
      <c r="I341" t="s">
        <v>1504</v>
      </c>
      <c r="J341" t="s">
        <v>19</v>
      </c>
      <c r="K341" t="s">
        <v>481</v>
      </c>
      <c r="L341" t="s">
        <v>19</v>
      </c>
      <c r="M341" t="s">
        <v>510</v>
      </c>
      <c r="N341" t="s">
        <v>19</v>
      </c>
      <c r="O341" t="s">
        <v>149</v>
      </c>
      <c r="P341">
        <v>50</v>
      </c>
      <c r="Q341">
        <v>100</v>
      </c>
      <c r="R341" t="s">
        <v>511</v>
      </c>
      <c r="S341" t="s">
        <v>512</v>
      </c>
      <c r="T341" s="171">
        <v>45659</v>
      </c>
      <c r="U341" s="171">
        <v>46022</v>
      </c>
      <c r="V341" t="s">
        <v>508</v>
      </c>
    </row>
    <row r="342" spans="1:22" x14ac:dyDescent="0.25">
      <c r="A342" s="31" t="str">
        <f t="shared" si="5"/>
        <v>50.1.1</v>
      </c>
      <c r="B342" t="s">
        <v>508</v>
      </c>
      <c r="C342">
        <v>4</v>
      </c>
      <c r="D342" t="s">
        <v>485</v>
      </c>
      <c r="E342" t="s">
        <v>513</v>
      </c>
      <c r="F342" t="s">
        <v>19</v>
      </c>
      <c r="G342" t="s">
        <v>19</v>
      </c>
      <c r="H342" t="s">
        <v>19</v>
      </c>
      <c r="I342" t="s">
        <v>19</v>
      </c>
      <c r="J342" t="s">
        <v>19</v>
      </c>
      <c r="K342" t="s">
        <v>19</v>
      </c>
      <c r="L342" t="s">
        <v>19</v>
      </c>
      <c r="M342" t="s">
        <v>19</v>
      </c>
      <c r="N342" t="s">
        <v>19</v>
      </c>
      <c r="O342" t="s">
        <v>150</v>
      </c>
      <c r="P342">
        <v>80</v>
      </c>
      <c r="Q342">
        <v>100</v>
      </c>
      <c r="R342" t="s">
        <v>511</v>
      </c>
      <c r="S342" t="s">
        <v>512</v>
      </c>
      <c r="T342" s="171">
        <v>45659</v>
      </c>
      <c r="U342" s="171">
        <v>46022</v>
      </c>
      <c r="V342" t="s">
        <v>508</v>
      </c>
    </row>
    <row r="343" spans="1:22" x14ac:dyDescent="0.25">
      <c r="A343" s="31" t="str">
        <f t="shared" si="5"/>
        <v>50.1.2</v>
      </c>
      <c r="B343" t="s">
        <v>508</v>
      </c>
      <c r="C343">
        <v>4</v>
      </c>
      <c r="D343" t="s">
        <v>485</v>
      </c>
      <c r="E343" t="s">
        <v>514</v>
      </c>
      <c r="F343" t="s">
        <v>19</v>
      </c>
      <c r="G343" t="s">
        <v>19</v>
      </c>
      <c r="H343" t="s">
        <v>19</v>
      </c>
      <c r="I343" t="s">
        <v>19</v>
      </c>
      <c r="J343" t="s">
        <v>19</v>
      </c>
      <c r="K343" t="s">
        <v>19</v>
      </c>
      <c r="L343" t="s">
        <v>19</v>
      </c>
      <c r="M343" t="s">
        <v>19</v>
      </c>
      <c r="N343" t="s">
        <v>19</v>
      </c>
      <c r="O343" t="s">
        <v>151</v>
      </c>
      <c r="P343">
        <v>20</v>
      </c>
      <c r="Q343">
        <v>2</v>
      </c>
      <c r="R343" t="s">
        <v>483</v>
      </c>
      <c r="S343" t="s">
        <v>515</v>
      </c>
      <c r="T343" s="171">
        <v>45811</v>
      </c>
      <c r="U343" s="171">
        <v>46022</v>
      </c>
      <c r="V343" t="s">
        <v>508</v>
      </c>
    </row>
    <row r="344" spans="1:22" x14ac:dyDescent="0.25">
      <c r="A344" s="31" t="str">
        <f t="shared" si="5"/>
        <v>50.2</v>
      </c>
      <c r="B344" t="s">
        <v>508</v>
      </c>
      <c r="C344">
        <v>4</v>
      </c>
      <c r="D344" t="s">
        <v>478</v>
      </c>
      <c r="E344" t="s">
        <v>516</v>
      </c>
      <c r="F344" t="s">
        <v>480</v>
      </c>
      <c r="G344" t="s">
        <v>1502</v>
      </c>
      <c r="H344" t="s">
        <v>1503</v>
      </c>
      <c r="I344" t="s">
        <v>1504</v>
      </c>
      <c r="J344" t="s">
        <v>1857</v>
      </c>
      <c r="K344" t="s">
        <v>481</v>
      </c>
      <c r="L344" t="s">
        <v>19</v>
      </c>
      <c r="M344" t="s">
        <v>510</v>
      </c>
      <c r="N344" t="s">
        <v>19</v>
      </c>
      <c r="O344" t="s">
        <v>1854</v>
      </c>
      <c r="P344">
        <v>25</v>
      </c>
      <c r="Q344">
        <v>1</v>
      </c>
      <c r="R344" t="s">
        <v>483</v>
      </c>
      <c r="S344" t="s">
        <v>1855</v>
      </c>
      <c r="T344" s="171">
        <v>45748</v>
      </c>
      <c r="U344" s="171">
        <v>45869</v>
      </c>
      <c r="V344" t="s">
        <v>508</v>
      </c>
    </row>
    <row r="345" spans="1:22" x14ac:dyDescent="0.25">
      <c r="A345" s="31" t="str">
        <f t="shared" si="5"/>
        <v>50.2.1</v>
      </c>
      <c r="B345" t="s">
        <v>508</v>
      </c>
      <c r="C345">
        <v>4</v>
      </c>
      <c r="D345" t="s">
        <v>485</v>
      </c>
      <c r="E345" t="s">
        <v>518</v>
      </c>
      <c r="F345" t="s">
        <v>19</v>
      </c>
      <c r="G345" t="s">
        <v>19</v>
      </c>
      <c r="H345" t="s">
        <v>19</v>
      </c>
      <c r="I345" t="s">
        <v>19</v>
      </c>
      <c r="J345" t="s">
        <v>19</v>
      </c>
      <c r="K345" t="s">
        <v>19</v>
      </c>
      <c r="L345" t="s">
        <v>19</v>
      </c>
      <c r="M345" t="s">
        <v>19</v>
      </c>
      <c r="N345" t="s">
        <v>19</v>
      </c>
      <c r="O345" t="s">
        <v>112</v>
      </c>
      <c r="P345">
        <v>80</v>
      </c>
      <c r="Q345">
        <v>1</v>
      </c>
      <c r="R345" t="s">
        <v>483</v>
      </c>
      <c r="S345" t="s">
        <v>1845</v>
      </c>
      <c r="T345" s="171">
        <v>45748</v>
      </c>
      <c r="U345" s="171">
        <v>45869</v>
      </c>
      <c r="V345" t="s">
        <v>508</v>
      </c>
    </row>
    <row r="346" spans="1:22" x14ac:dyDescent="0.25">
      <c r="A346" s="31" t="str">
        <f t="shared" si="5"/>
        <v>50.2.2</v>
      </c>
      <c r="B346" t="s">
        <v>508</v>
      </c>
      <c r="C346">
        <v>4</v>
      </c>
      <c r="D346" t="s">
        <v>485</v>
      </c>
      <c r="E346" t="s">
        <v>519</v>
      </c>
      <c r="F346" t="s">
        <v>19</v>
      </c>
      <c r="G346" t="s">
        <v>19</v>
      </c>
      <c r="H346" t="s">
        <v>19</v>
      </c>
      <c r="I346" t="s">
        <v>19</v>
      </c>
      <c r="J346" t="s">
        <v>19</v>
      </c>
      <c r="K346" t="s">
        <v>19</v>
      </c>
      <c r="L346" t="s">
        <v>19</v>
      </c>
      <c r="M346" t="s">
        <v>19</v>
      </c>
      <c r="N346" t="s">
        <v>19</v>
      </c>
      <c r="O346" t="s">
        <v>113</v>
      </c>
      <c r="P346">
        <v>20</v>
      </c>
      <c r="Q346">
        <v>1</v>
      </c>
      <c r="R346" t="s">
        <v>483</v>
      </c>
      <c r="S346" t="s">
        <v>1856</v>
      </c>
      <c r="T346" s="171">
        <v>45748</v>
      </c>
      <c r="U346" s="171">
        <v>45869</v>
      </c>
      <c r="V346" t="s">
        <v>508</v>
      </c>
    </row>
    <row r="347" spans="1:22" x14ac:dyDescent="0.25">
      <c r="A347" s="31" t="str">
        <f t="shared" si="5"/>
        <v>50.3</v>
      </c>
      <c r="B347" t="s">
        <v>508</v>
      </c>
      <c r="C347">
        <v>4</v>
      </c>
      <c r="D347" t="s">
        <v>478</v>
      </c>
      <c r="E347" t="s">
        <v>520</v>
      </c>
      <c r="F347" t="s">
        <v>480</v>
      </c>
      <c r="G347" t="s">
        <v>1502</v>
      </c>
      <c r="H347" t="s">
        <v>1503</v>
      </c>
      <c r="I347" t="s">
        <v>1504</v>
      </c>
      <c r="J347" t="s">
        <v>19</v>
      </c>
      <c r="K347" t="s">
        <v>481</v>
      </c>
      <c r="L347" t="s">
        <v>19</v>
      </c>
      <c r="M347" t="s">
        <v>510</v>
      </c>
      <c r="N347" t="s">
        <v>19</v>
      </c>
      <c r="O347" t="s">
        <v>114</v>
      </c>
      <c r="P347">
        <v>25</v>
      </c>
      <c r="Q347">
        <v>1</v>
      </c>
      <c r="R347" t="s">
        <v>483</v>
      </c>
      <c r="S347" t="s">
        <v>521</v>
      </c>
      <c r="T347" s="171">
        <v>45707</v>
      </c>
      <c r="U347" s="171">
        <v>45873</v>
      </c>
      <c r="V347" t="s">
        <v>508</v>
      </c>
    </row>
    <row r="348" spans="1:22" x14ac:dyDescent="0.25">
      <c r="A348" s="31" t="str">
        <f t="shared" si="5"/>
        <v>50.3.1</v>
      </c>
      <c r="B348" t="s">
        <v>508</v>
      </c>
      <c r="C348">
        <v>4</v>
      </c>
      <c r="D348" t="s">
        <v>485</v>
      </c>
      <c r="E348" t="s">
        <v>522</v>
      </c>
      <c r="F348" t="s">
        <v>19</v>
      </c>
      <c r="G348" t="s">
        <v>19</v>
      </c>
      <c r="H348" t="s">
        <v>19</v>
      </c>
      <c r="I348" t="s">
        <v>19</v>
      </c>
      <c r="J348" t="s">
        <v>19</v>
      </c>
      <c r="K348" t="s">
        <v>19</v>
      </c>
      <c r="L348" t="s">
        <v>19</v>
      </c>
      <c r="M348" t="s">
        <v>19</v>
      </c>
      <c r="N348" t="s">
        <v>19</v>
      </c>
      <c r="O348" t="s">
        <v>115</v>
      </c>
      <c r="P348">
        <v>80</v>
      </c>
      <c r="Q348">
        <v>1</v>
      </c>
      <c r="R348" t="s">
        <v>483</v>
      </c>
      <c r="S348" t="s">
        <v>523</v>
      </c>
      <c r="T348" s="171">
        <v>45707</v>
      </c>
      <c r="U348" s="171">
        <v>45873</v>
      </c>
      <c r="V348" t="s">
        <v>508</v>
      </c>
    </row>
    <row r="349" spans="1:22" x14ac:dyDescent="0.25">
      <c r="A349" s="31" t="str">
        <f t="shared" si="5"/>
        <v>50.3.2</v>
      </c>
      <c r="B349" s="157" t="s">
        <v>508</v>
      </c>
      <c r="C349" s="157">
        <v>4</v>
      </c>
      <c r="D349" s="157" t="s">
        <v>1813</v>
      </c>
      <c r="E349" s="157" t="s">
        <v>524</v>
      </c>
      <c r="F349" s="157" t="s">
        <v>19</v>
      </c>
      <c r="G349" s="157" t="s">
        <v>19</v>
      </c>
      <c r="H349" s="157" t="s">
        <v>19</v>
      </c>
      <c r="I349" s="157" t="s">
        <v>19</v>
      </c>
      <c r="J349" s="157" t="s">
        <v>19</v>
      </c>
      <c r="K349" s="157" t="s">
        <v>19</v>
      </c>
      <c r="L349" s="157" t="s">
        <v>19</v>
      </c>
      <c r="M349" s="157" t="s">
        <v>19</v>
      </c>
      <c r="N349" s="157" t="s">
        <v>19</v>
      </c>
      <c r="O349" s="157" t="s">
        <v>116</v>
      </c>
      <c r="P349" s="157">
        <v>40</v>
      </c>
      <c r="Q349" s="157">
        <v>1</v>
      </c>
      <c r="R349" s="157" t="s">
        <v>483</v>
      </c>
      <c r="S349" s="157" t="s">
        <v>523</v>
      </c>
      <c r="T349" s="187">
        <v>45707</v>
      </c>
      <c r="U349" s="187">
        <v>46010</v>
      </c>
      <c r="V349" s="157" t="s">
        <v>508</v>
      </c>
    </row>
    <row r="350" spans="1:22" x14ac:dyDescent="0.25">
      <c r="A350" s="31" t="str">
        <f t="shared" si="5"/>
        <v>50.3.3</v>
      </c>
      <c r="B350" t="s">
        <v>508</v>
      </c>
      <c r="C350">
        <v>4</v>
      </c>
      <c r="D350" t="s">
        <v>485</v>
      </c>
      <c r="E350" t="s">
        <v>525</v>
      </c>
      <c r="F350" t="s">
        <v>19</v>
      </c>
      <c r="G350" t="s">
        <v>19</v>
      </c>
      <c r="H350" t="s">
        <v>19</v>
      </c>
      <c r="I350" t="s">
        <v>19</v>
      </c>
      <c r="J350" t="s">
        <v>19</v>
      </c>
      <c r="K350" t="s">
        <v>19</v>
      </c>
      <c r="L350" t="s">
        <v>19</v>
      </c>
      <c r="M350" t="s">
        <v>19</v>
      </c>
      <c r="N350" t="s">
        <v>19</v>
      </c>
      <c r="O350" t="s">
        <v>47</v>
      </c>
      <c r="P350">
        <v>20</v>
      </c>
      <c r="Q350">
        <v>1</v>
      </c>
      <c r="R350" t="s">
        <v>483</v>
      </c>
      <c r="S350" t="s">
        <v>521</v>
      </c>
      <c r="T350" s="171">
        <v>45707</v>
      </c>
      <c r="U350" s="171">
        <v>45873</v>
      </c>
      <c r="V350" t="s">
        <v>508</v>
      </c>
    </row>
    <row r="351" spans="1:22" x14ac:dyDescent="0.25">
      <c r="A351" s="31" t="str">
        <f t="shared" si="5"/>
        <v>4000.1</v>
      </c>
      <c r="B351" t="s">
        <v>1039</v>
      </c>
      <c r="C351">
        <v>2</v>
      </c>
      <c r="D351" t="s">
        <v>478</v>
      </c>
      <c r="E351" t="s">
        <v>1040</v>
      </c>
      <c r="F351" t="s">
        <v>699</v>
      </c>
      <c r="G351" t="s">
        <v>1514</v>
      </c>
      <c r="H351" t="s">
        <v>1512</v>
      </c>
      <c r="I351" t="s">
        <v>1516</v>
      </c>
      <c r="J351" t="s">
        <v>19</v>
      </c>
      <c r="K351" t="s">
        <v>481</v>
      </c>
      <c r="L351" t="s">
        <v>34</v>
      </c>
      <c r="M351" t="s">
        <v>632</v>
      </c>
      <c r="N351" t="s">
        <v>19</v>
      </c>
      <c r="O351" t="s">
        <v>270</v>
      </c>
      <c r="P351">
        <v>16</v>
      </c>
      <c r="Q351">
        <v>100</v>
      </c>
      <c r="R351" t="s">
        <v>483</v>
      </c>
      <c r="S351" t="s">
        <v>1041</v>
      </c>
      <c r="T351" s="171">
        <v>45677</v>
      </c>
      <c r="U351" s="171">
        <v>46003</v>
      </c>
      <c r="V351" t="s">
        <v>1039</v>
      </c>
    </row>
    <row r="352" spans="1:22" x14ac:dyDescent="0.25">
      <c r="A352" s="31" t="str">
        <f t="shared" si="5"/>
        <v>4000.1.1</v>
      </c>
      <c r="B352" t="s">
        <v>1039</v>
      </c>
      <c r="C352">
        <v>2</v>
      </c>
      <c r="D352" t="s">
        <v>485</v>
      </c>
      <c r="E352" t="s">
        <v>1042</v>
      </c>
      <c r="F352" t="s">
        <v>19</v>
      </c>
      <c r="G352" t="s">
        <v>19</v>
      </c>
      <c r="H352" t="s">
        <v>19</v>
      </c>
      <c r="I352" t="s">
        <v>19</v>
      </c>
      <c r="J352" t="s">
        <v>19</v>
      </c>
      <c r="K352" t="s">
        <v>19</v>
      </c>
      <c r="L352" t="s">
        <v>19</v>
      </c>
      <c r="M352" t="s">
        <v>19</v>
      </c>
      <c r="N352" t="s">
        <v>19</v>
      </c>
      <c r="O352" t="s">
        <v>271</v>
      </c>
      <c r="P352">
        <v>100</v>
      </c>
      <c r="Q352">
        <v>100</v>
      </c>
      <c r="R352" t="s">
        <v>483</v>
      </c>
      <c r="S352" t="s">
        <v>1041</v>
      </c>
      <c r="T352" s="171">
        <v>45677</v>
      </c>
      <c r="U352" s="171">
        <v>46003</v>
      </c>
      <c r="V352" t="s">
        <v>1039</v>
      </c>
    </row>
    <row r="353" spans="1:22" x14ac:dyDescent="0.25">
      <c r="A353" s="31" t="str">
        <f t="shared" si="5"/>
        <v>4000.2</v>
      </c>
      <c r="B353" t="s">
        <v>1039</v>
      </c>
      <c r="C353">
        <v>2</v>
      </c>
      <c r="D353" t="s">
        <v>478</v>
      </c>
      <c r="E353" t="s">
        <v>1043</v>
      </c>
      <c r="F353" t="s">
        <v>699</v>
      </c>
      <c r="G353" t="s">
        <v>1517</v>
      </c>
      <c r="H353" t="s">
        <v>1518</v>
      </c>
      <c r="I353" t="s">
        <v>1519</v>
      </c>
      <c r="J353" t="s">
        <v>19</v>
      </c>
      <c r="K353" t="s">
        <v>481</v>
      </c>
      <c r="L353" t="s">
        <v>34</v>
      </c>
      <c r="M353" t="s">
        <v>632</v>
      </c>
      <c r="N353" t="s">
        <v>19</v>
      </c>
      <c r="O353" t="s">
        <v>1793</v>
      </c>
      <c r="P353">
        <v>17</v>
      </c>
      <c r="Q353">
        <v>42000</v>
      </c>
      <c r="R353" t="s">
        <v>483</v>
      </c>
      <c r="S353" t="s">
        <v>1794</v>
      </c>
      <c r="T353" s="171">
        <v>45677</v>
      </c>
      <c r="U353" s="171">
        <v>46003</v>
      </c>
      <c r="V353" t="s">
        <v>1039</v>
      </c>
    </row>
    <row r="354" spans="1:22" x14ac:dyDescent="0.25">
      <c r="A354" s="31" t="str">
        <f t="shared" si="5"/>
        <v>4000.2.1</v>
      </c>
      <c r="B354" t="s">
        <v>1039</v>
      </c>
      <c r="C354">
        <v>2</v>
      </c>
      <c r="D354" t="s">
        <v>485</v>
      </c>
      <c r="E354" t="s">
        <v>1044</v>
      </c>
      <c r="F354" t="s">
        <v>19</v>
      </c>
      <c r="G354" t="s">
        <v>19</v>
      </c>
      <c r="H354" t="s">
        <v>19</v>
      </c>
      <c r="I354" t="s">
        <v>19</v>
      </c>
      <c r="J354" t="s">
        <v>19</v>
      </c>
      <c r="K354" t="s">
        <v>19</v>
      </c>
      <c r="L354" t="s">
        <v>19</v>
      </c>
      <c r="M354" t="s">
        <v>19</v>
      </c>
      <c r="N354" t="s">
        <v>19</v>
      </c>
      <c r="O354" t="s">
        <v>1795</v>
      </c>
      <c r="P354">
        <v>100</v>
      </c>
      <c r="Q354">
        <v>42000</v>
      </c>
      <c r="R354" t="s">
        <v>483</v>
      </c>
      <c r="S354" t="s">
        <v>1794</v>
      </c>
      <c r="T354" s="171">
        <v>45677</v>
      </c>
      <c r="U354" s="171">
        <v>46003</v>
      </c>
      <c r="V354" t="s">
        <v>1039</v>
      </c>
    </row>
    <row r="355" spans="1:22" x14ac:dyDescent="0.25">
      <c r="A355" s="31" t="str">
        <f t="shared" si="5"/>
        <v>4000.3</v>
      </c>
      <c r="B355" t="s">
        <v>1039</v>
      </c>
      <c r="C355">
        <v>2</v>
      </c>
      <c r="D355" t="s">
        <v>478</v>
      </c>
      <c r="E355" t="s">
        <v>1045</v>
      </c>
      <c r="F355" t="s">
        <v>699</v>
      </c>
      <c r="G355" t="s">
        <v>1517</v>
      </c>
      <c r="H355" t="s">
        <v>1518</v>
      </c>
      <c r="I355" t="s">
        <v>1519</v>
      </c>
      <c r="J355" t="s">
        <v>1857</v>
      </c>
      <c r="K355" t="s">
        <v>481</v>
      </c>
      <c r="L355" t="s">
        <v>34</v>
      </c>
      <c r="M355" t="s">
        <v>632</v>
      </c>
      <c r="N355" t="s">
        <v>19</v>
      </c>
      <c r="O355" t="s">
        <v>272</v>
      </c>
      <c r="P355">
        <v>17</v>
      </c>
      <c r="Q355">
        <v>20000</v>
      </c>
      <c r="R355" t="s">
        <v>483</v>
      </c>
      <c r="S355" t="s">
        <v>1046</v>
      </c>
      <c r="T355" s="171">
        <v>45677</v>
      </c>
      <c r="U355" s="171">
        <v>46003</v>
      </c>
      <c r="V355" t="s">
        <v>1039</v>
      </c>
    </row>
    <row r="356" spans="1:22" x14ac:dyDescent="0.25">
      <c r="A356" s="31" t="str">
        <f t="shared" si="5"/>
        <v>4000.3.1</v>
      </c>
      <c r="B356" t="s">
        <v>1039</v>
      </c>
      <c r="C356">
        <v>2</v>
      </c>
      <c r="D356" t="s">
        <v>485</v>
      </c>
      <c r="E356" t="s">
        <v>1047</v>
      </c>
      <c r="F356" t="s">
        <v>19</v>
      </c>
      <c r="G356" t="s">
        <v>19</v>
      </c>
      <c r="H356" t="s">
        <v>19</v>
      </c>
      <c r="I356" t="s">
        <v>19</v>
      </c>
      <c r="J356" t="s">
        <v>19</v>
      </c>
      <c r="K356" t="s">
        <v>19</v>
      </c>
      <c r="L356" t="s">
        <v>19</v>
      </c>
      <c r="M356" t="s">
        <v>19</v>
      </c>
      <c r="N356" t="s">
        <v>19</v>
      </c>
      <c r="O356" t="s">
        <v>273</v>
      </c>
      <c r="P356">
        <v>100</v>
      </c>
      <c r="Q356">
        <v>20000</v>
      </c>
      <c r="R356" t="s">
        <v>483</v>
      </c>
      <c r="S356" t="s">
        <v>1046</v>
      </c>
      <c r="T356" s="171">
        <v>45677</v>
      </c>
      <c r="U356" s="171">
        <v>46003</v>
      </c>
      <c r="V356" t="s">
        <v>1039</v>
      </c>
    </row>
    <row r="357" spans="1:22" x14ac:dyDescent="0.25">
      <c r="A357" s="31" t="str">
        <f t="shared" si="5"/>
        <v>4000.4</v>
      </c>
      <c r="B357" t="s">
        <v>1039</v>
      </c>
      <c r="C357">
        <v>2</v>
      </c>
      <c r="D357" t="s">
        <v>478</v>
      </c>
      <c r="E357" t="s">
        <v>1048</v>
      </c>
      <c r="F357" t="s">
        <v>699</v>
      </c>
      <c r="G357" t="s">
        <v>1517</v>
      </c>
      <c r="H357" t="s">
        <v>1518</v>
      </c>
      <c r="I357" t="s">
        <v>1519</v>
      </c>
      <c r="J357" t="s">
        <v>19</v>
      </c>
      <c r="K357" t="s">
        <v>481</v>
      </c>
      <c r="L357" t="s">
        <v>34</v>
      </c>
      <c r="M357" t="s">
        <v>632</v>
      </c>
      <c r="N357" t="s">
        <v>19</v>
      </c>
      <c r="O357" t="s">
        <v>274</v>
      </c>
      <c r="P357">
        <v>17</v>
      </c>
      <c r="Q357">
        <v>6430</v>
      </c>
      <c r="R357" t="s">
        <v>483</v>
      </c>
      <c r="S357" t="s">
        <v>1049</v>
      </c>
      <c r="T357" s="171">
        <v>45677</v>
      </c>
      <c r="U357" s="171">
        <v>46003</v>
      </c>
      <c r="V357" t="s">
        <v>1039</v>
      </c>
    </row>
    <row r="358" spans="1:22" x14ac:dyDescent="0.25">
      <c r="A358" s="31" t="str">
        <f t="shared" si="5"/>
        <v>4000.4.1</v>
      </c>
      <c r="B358" t="s">
        <v>1039</v>
      </c>
      <c r="C358">
        <v>2</v>
      </c>
      <c r="D358" t="s">
        <v>485</v>
      </c>
      <c r="E358" t="s">
        <v>1050</v>
      </c>
      <c r="F358" t="s">
        <v>19</v>
      </c>
      <c r="G358" t="s">
        <v>19</v>
      </c>
      <c r="H358" t="s">
        <v>19</v>
      </c>
      <c r="I358" t="s">
        <v>19</v>
      </c>
      <c r="J358" t="s">
        <v>19</v>
      </c>
      <c r="K358" t="s">
        <v>19</v>
      </c>
      <c r="L358" t="s">
        <v>19</v>
      </c>
      <c r="M358" t="s">
        <v>19</v>
      </c>
      <c r="N358" t="s">
        <v>19</v>
      </c>
      <c r="O358" t="s">
        <v>35</v>
      </c>
      <c r="P358">
        <v>50</v>
      </c>
      <c r="Q358">
        <v>6430</v>
      </c>
      <c r="R358" t="s">
        <v>483</v>
      </c>
      <c r="S358" t="s">
        <v>1049</v>
      </c>
      <c r="T358" s="171">
        <v>45677</v>
      </c>
      <c r="U358" s="171">
        <v>46003</v>
      </c>
      <c r="V358" t="s">
        <v>1039</v>
      </c>
    </row>
    <row r="359" spans="1:22" x14ac:dyDescent="0.25">
      <c r="A359" s="31" t="str">
        <f t="shared" si="5"/>
        <v>4000.4.2</v>
      </c>
      <c r="B359" t="s">
        <v>1039</v>
      </c>
      <c r="C359">
        <v>2</v>
      </c>
      <c r="D359" t="s">
        <v>485</v>
      </c>
      <c r="E359" t="s">
        <v>1796</v>
      </c>
      <c r="F359" t="s">
        <v>19</v>
      </c>
      <c r="G359" t="s">
        <v>19</v>
      </c>
      <c r="H359" t="s">
        <v>19</v>
      </c>
      <c r="I359" t="s">
        <v>19</v>
      </c>
      <c r="J359" t="s">
        <v>19</v>
      </c>
      <c r="K359" t="s">
        <v>19</v>
      </c>
      <c r="L359" t="s">
        <v>19</v>
      </c>
      <c r="M359" t="s">
        <v>19</v>
      </c>
      <c r="N359" t="s">
        <v>19</v>
      </c>
      <c r="O359" t="s">
        <v>1891</v>
      </c>
      <c r="P359">
        <v>50</v>
      </c>
      <c r="Q359">
        <v>100</v>
      </c>
      <c r="R359" t="s">
        <v>511</v>
      </c>
      <c r="S359" t="s">
        <v>1797</v>
      </c>
      <c r="T359" s="171">
        <v>45779</v>
      </c>
      <c r="U359" s="171">
        <v>46003</v>
      </c>
      <c r="V359" t="s">
        <v>1039</v>
      </c>
    </row>
    <row r="360" spans="1:22" x14ac:dyDescent="0.25">
      <c r="A360" s="31" t="str">
        <f t="shared" si="5"/>
        <v>4000.5</v>
      </c>
      <c r="B360" t="s">
        <v>1039</v>
      </c>
      <c r="C360">
        <v>2</v>
      </c>
      <c r="D360" t="s">
        <v>478</v>
      </c>
      <c r="E360" t="s">
        <v>1051</v>
      </c>
      <c r="F360" t="s">
        <v>497</v>
      </c>
      <c r="G360" t="s">
        <v>1511</v>
      </c>
      <c r="H360" t="s">
        <v>1512</v>
      </c>
      <c r="I360" t="s">
        <v>1513</v>
      </c>
      <c r="J360" t="s">
        <v>1857</v>
      </c>
      <c r="K360" t="s">
        <v>481</v>
      </c>
      <c r="L360" t="s">
        <v>34</v>
      </c>
      <c r="M360" t="s">
        <v>632</v>
      </c>
      <c r="N360" t="s">
        <v>19</v>
      </c>
      <c r="O360" t="s">
        <v>275</v>
      </c>
      <c r="P360">
        <v>12</v>
      </c>
      <c r="Q360">
        <v>6</v>
      </c>
      <c r="R360" t="s">
        <v>483</v>
      </c>
      <c r="S360" t="s">
        <v>1052</v>
      </c>
      <c r="T360" s="171">
        <v>45691</v>
      </c>
      <c r="U360" s="171">
        <v>45989</v>
      </c>
      <c r="V360" t="s">
        <v>1039</v>
      </c>
    </row>
    <row r="361" spans="1:22" x14ac:dyDescent="0.25">
      <c r="A361" s="31" t="str">
        <f t="shared" si="5"/>
        <v>4000.5.1</v>
      </c>
      <c r="B361" t="s">
        <v>1039</v>
      </c>
      <c r="C361">
        <v>2</v>
      </c>
      <c r="D361" t="s">
        <v>485</v>
      </c>
      <c r="E361" t="s">
        <v>1053</v>
      </c>
      <c r="F361" t="s">
        <v>19</v>
      </c>
      <c r="G361" t="s">
        <v>19</v>
      </c>
      <c r="H361" t="s">
        <v>19</v>
      </c>
      <c r="I361" t="s">
        <v>19</v>
      </c>
      <c r="J361" t="s">
        <v>19</v>
      </c>
      <c r="K361" t="s">
        <v>19</v>
      </c>
      <c r="L361" t="s">
        <v>19</v>
      </c>
      <c r="M361" t="s">
        <v>19</v>
      </c>
      <c r="N361" t="s">
        <v>19</v>
      </c>
      <c r="O361" t="s">
        <v>36</v>
      </c>
      <c r="P361">
        <v>20</v>
      </c>
      <c r="Q361">
        <v>1</v>
      </c>
      <c r="R361" t="s">
        <v>483</v>
      </c>
      <c r="S361" t="s">
        <v>1054</v>
      </c>
      <c r="T361" s="171">
        <v>45691</v>
      </c>
      <c r="U361" s="171">
        <v>45747</v>
      </c>
      <c r="V361" t="s">
        <v>1039</v>
      </c>
    </row>
    <row r="362" spans="1:22" x14ac:dyDescent="0.25">
      <c r="A362" s="31" t="str">
        <f t="shared" si="5"/>
        <v>4000.5.2</v>
      </c>
      <c r="B362" t="s">
        <v>1039</v>
      </c>
      <c r="C362">
        <v>2</v>
      </c>
      <c r="D362" t="s">
        <v>485</v>
      </c>
      <c r="E362" t="s">
        <v>1055</v>
      </c>
      <c r="F362" t="s">
        <v>19</v>
      </c>
      <c r="G362" t="s">
        <v>19</v>
      </c>
      <c r="H362" t="s">
        <v>19</v>
      </c>
      <c r="I362" t="s">
        <v>19</v>
      </c>
      <c r="J362" t="s">
        <v>19</v>
      </c>
      <c r="K362" t="s">
        <v>19</v>
      </c>
      <c r="L362" t="s">
        <v>19</v>
      </c>
      <c r="M362" t="s">
        <v>19</v>
      </c>
      <c r="N362" t="s">
        <v>19</v>
      </c>
      <c r="O362" t="s">
        <v>37</v>
      </c>
      <c r="P362">
        <v>80</v>
      </c>
      <c r="Q362">
        <v>6</v>
      </c>
      <c r="R362" t="s">
        <v>483</v>
      </c>
      <c r="S362" t="s">
        <v>1052</v>
      </c>
      <c r="T362" s="171">
        <v>45748</v>
      </c>
      <c r="U362" s="171">
        <v>45989</v>
      </c>
      <c r="V362" t="s">
        <v>1039</v>
      </c>
    </row>
    <row r="363" spans="1:22" x14ac:dyDescent="0.25">
      <c r="A363" s="31" t="str">
        <f t="shared" si="5"/>
        <v>4000.6</v>
      </c>
      <c r="B363" t="s">
        <v>1039</v>
      </c>
      <c r="C363">
        <v>2</v>
      </c>
      <c r="D363" t="s">
        <v>478</v>
      </c>
      <c r="E363" t="s">
        <v>1056</v>
      </c>
      <c r="F363" t="s">
        <v>497</v>
      </c>
      <c r="G363" t="s">
        <v>1514</v>
      </c>
      <c r="H363" t="s">
        <v>1515</v>
      </c>
      <c r="I363" t="s">
        <v>1516</v>
      </c>
      <c r="J363" t="s">
        <v>19</v>
      </c>
      <c r="K363" t="s">
        <v>498</v>
      </c>
      <c r="L363" t="s">
        <v>34</v>
      </c>
      <c r="M363" t="s">
        <v>715</v>
      </c>
      <c r="N363" t="s">
        <v>19</v>
      </c>
      <c r="O363" t="s">
        <v>1798</v>
      </c>
      <c r="P363">
        <v>16</v>
      </c>
      <c r="Q363">
        <v>1</v>
      </c>
      <c r="R363" t="s">
        <v>483</v>
      </c>
      <c r="S363" t="s">
        <v>1057</v>
      </c>
      <c r="T363" s="171">
        <v>45691</v>
      </c>
      <c r="U363" s="171">
        <v>45996</v>
      </c>
      <c r="V363" t="s">
        <v>1058</v>
      </c>
    </row>
    <row r="364" spans="1:22" x14ac:dyDescent="0.25">
      <c r="A364" s="31" t="str">
        <f t="shared" si="5"/>
        <v>4000.6.1</v>
      </c>
      <c r="B364" t="s">
        <v>1039</v>
      </c>
      <c r="C364">
        <v>2</v>
      </c>
      <c r="D364" t="s">
        <v>485</v>
      </c>
      <c r="E364" t="s">
        <v>1059</v>
      </c>
      <c r="F364" t="s">
        <v>19</v>
      </c>
      <c r="G364" t="s">
        <v>19</v>
      </c>
      <c r="H364" t="s">
        <v>19</v>
      </c>
      <c r="I364" t="s">
        <v>19</v>
      </c>
      <c r="J364" t="s">
        <v>19</v>
      </c>
      <c r="K364" t="s">
        <v>19</v>
      </c>
      <c r="L364" t="s">
        <v>19</v>
      </c>
      <c r="M364" t="s">
        <v>19</v>
      </c>
      <c r="N364" t="s">
        <v>19</v>
      </c>
      <c r="O364" t="s">
        <v>381</v>
      </c>
      <c r="P364">
        <v>25</v>
      </c>
      <c r="Q364">
        <v>1</v>
      </c>
      <c r="R364" t="s">
        <v>483</v>
      </c>
      <c r="S364" t="s">
        <v>1060</v>
      </c>
      <c r="T364" s="171">
        <v>45691</v>
      </c>
      <c r="U364" s="171">
        <v>45807</v>
      </c>
      <c r="V364" t="s">
        <v>1039</v>
      </c>
    </row>
    <row r="365" spans="1:22" x14ac:dyDescent="0.25">
      <c r="A365" s="31" t="str">
        <f t="shared" si="5"/>
        <v>4000.6.2</v>
      </c>
      <c r="B365" t="s">
        <v>1039</v>
      </c>
      <c r="C365">
        <v>2</v>
      </c>
      <c r="D365" t="s">
        <v>1893</v>
      </c>
      <c r="E365" t="s">
        <v>1061</v>
      </c>
      <c r="F365" t="s">
        <v>19</v>
      </c>
      <c r="G365" t="s">
        <v>19</v>
      </c>
      <c r="H365" t="s">
        <v>19</v>
      </c>
      <c r="I365" t="s">
        <v>19</v>
      </c>
      <c r="J365" t="s">
        <v>19</v>
      </c>
      <c r="K365" t="s">
        <v>19</v>
      </c>
      <c r="L365" t="s">
        <v>19</v>
      </c>
      <c r="M365" t="s">
        <v>19</v>
      </c>
      <c r="N365" t="s">
        <v>19</v>
      </c>
      <c r="O365" t="s">
        <v>382</v>
      </c>
      <c r="P365">
        <v>0</v>
      </c>
      <c r="Q365">
        <v>1</v>
      </c>
      <c r="R365" t="s">
        <v>483</v>
      </c>
      <c r="S365" t="s">
        <v>1062</v>
      </c>
      <c r="T365" s="171">
        <v>45811</v>
      </c>
      <c r="U365" s="171">
        <v>45905</v>
      </c>
      <c r="V365" t="s">
        <v>604</v>
      </c>
    </row>
    <row r="366" spans="1:22" x14ac:dyDescent="0.25">
      <c r="A366" s="31" t="str">
        <f t="shared" si="5"/>
        <v>4000.6.3</v>
      </c>
      <c r="B366" t="s">
        <v>1039</v>
      </c>
      <c r="C366">
        <v>2</v>
      </c>
      <c r="D366" t="s">
        <v>485</v>
      </c>
      <c r="E366" t="s">
        <v>1063</v>
      </c>
      <c r="F366" t="s">
        <v>19</v>
      </c>
      <c r="G366" t="s">
        <v>19</v>
      </c>
      <c r="H366" t="s">
        <v>19</v>
      </c>
      <c r="I366" t="s">
        <v>19</v>
      </c>
      <c r="J366" t="s">
        <v>19</v>
      </c>
      <c r="K366" t="s">
        <v>19</v>
      </c>
      <c r="L366" t="s">
        <v>19</v>
      </c>
      <c r="M366" t="s">
        <v>19</v>
      </c>
      <c r="N366" t="s">
        <v>19</v>
      </c>
      <c r="O366" t="s">
        <v>42</v>
      </c>
      <c r="P366">
        <v>25</v>
      </c>
      <c r="Q366">
        <v>1</v>
      </c>
      <c r="R366" t="s">
        <v>483</v>
      </c>
      <c r="S366" t="s">
        <v>1064</v>
      </c>
      <c r="T366" s="171">
        <v>45908</v>
      </c>
      <c r="U366" s="171">
        <v>45947</v>
      </c>
      <c r="V366" t="s">
        <v>1039</v>
      </c>
    </row>
    <row r="367" spans="1:22" x14ac:dyDescent="0.25">
      <c r="A367" s="31" t="str">
        <f t="shared" si="5"/>
        <v>4000.6.4</v>
      </c>
      <c r="B367" t="s">
        <v>1039</v>
      </c>
      <c r="C367">
        <v>2</v>
      </c>
      <c r="D367" t="s">
        <v>485</v>
      </c>
      <c r="E367" t="s">
        <v>1065</v>
      </c>
      <c r="F367" t="s">
        <v>19</v>
      </c>
      <c r="G367" t="s">
        <v>19</v>
      </c>
      <c r="H367" t="s">
        <v>19</v>
      </c>
      <c r="I367" t="s">
        <v>19</v>
      </c>
      <c r="J367" t="s">
        <v>19</v>
      </c>
      <c r="K367" t="s">
        <v>19</v>
      </c>
      <c r="L367" t="s">
        <v>19</v>
      </c>
      <c r="M367" t="s">
        <v>19</v>
      </c>
      <c r="N367" t="s">
        <v>19</v>
      </c>
      <c r="O367" t="s">
        <v>43</v>
      </c>
      <c r="P367">
        <v>25</v>
      </c>
      <c r="Q367">
        <v>1</v>
      </c>
      <c r="R367" t="s">
        <v>483</v>
      </c>
      <c r="S367" t="s">
        <v>1066</v>
      </c>
      <c r="T367" s="171">
        <v>45950</v>
      </c>
      <c r="U367" s="171">
        <v>45968</v>
      </c>
      <c r="V367" t="s">
        <v>1039</v>
      </c>
    </row>
    <row r="368" spans="1:22" x14ac:dyDescent="0.25">
      <c r="A368" s="31" t="str">
        <f t="shared" si="5"/>
        <v>4000.6.5</v>
      </c>
      <c r="B368" t="s">
        <v>1039</v>
      </c>
      <c r="C368">
        <v>2</v>
      </c>
      <c r="D368" t="s">
        <v>1893</v>
      </c>
      <c r="E368" t="s">
        <v>1067</v>
      </c>
      <c r="F368" t="s">
        <v>19</v>
      </c>
      <c r="G368" t="s">
        <v>19</v>
      </c>
      <c r="H368" t="s">
        <v>19</v>
      </c>
      <c r="I368" t="s">
        <v>19</v>
      </c>
      <c r="J368" t="s">
        <v>19</v>
      </c>
      <c r="K368" t="s">
        <v>19</v>
      </c>
      <c r="L368" t="s">
        <v>19</v>
      </c>
      <c r="M368" t="s">
        <v>19</v>
      </c>
      <c r="N368" t="s">
        <v>19</v>
      </c>
      <c r="O368" t="s">
        <v>383</v>
      </c>
      <c r="P368">
        <v>0</v>
      </c>
      <c r="Q368">
        <v>1</v>
      </c>
      <c r="R368" t="s">
        <v>483</v>
      </c>
      <c r="S368" t="s">
        <v>1068</v>
      </c>
      <c r="T368" s="171">
        <v>45971</v>
      </c>
      <c r="U368" s="171">
        <v>45975</v>
      </c>
      <c r="V368" t="s">
        <v>526</v>
      </c>
    </row>
    <row r="369" spans="1:22" x14ac:dyDescent="0.25">
      <c r="A369" s="31" t="str">
        <f t="shared" si="5"/>
        <v>4000.6.6</v>
      </c>
      <c r="B369" t="s">
        <v>1039</v>
      </c>
      <c r="C369">
        <v>2</v>
      </c>
      <c r="D369" t="s">
        <v>485</v>
      </c>
      <c r="E369" t="s">
        <v>1069</v>
      </c>
      <c r="F369" t="s">
        <v>19</v>
      </c>
      <c r="G369" t="s">
        <v>19</v>
      </c>
      <c r="H369" t="s">
        <v>19</v>
      </c>
      <c r="I369" t="s">
        <v>19</v>
      </c>
      <c r="J369" t="s">
        <v>19</v>
      </c>
      <c r="K369" t="s">
        <v>19</v>
      </c>
      <c r="L369" t="s">
        <v>19</v>
      </c>
      <c r="M369" t="s">
        <v>19</v>
      </c>
      <c r="N369" t="s">
        <v>19</v>
      </c>
      <c r="O369" t="s">
        <v>44</v>
      </c>
      <c r="P369">
        <v>25</v>
      </c>
      <c r="Q369">
        <v>1</v>
      </c>
      <c r="R369" t="s">
        <v>483</v>
      </c>
      <c r="S369" t="s">
        <v>1070</v>
      </c>
      <c r="T369" s="171">
        <v>45979</v>
      </c>
      <c r="U369" s="171">
        <v>45996</v>
      </c>
      <c r="V369" t="s">
        <v>1071</v>
      </c>
    </row>
    <row r="370" spans="1:22" x14ac:dyDescent="0.25">
      <c r="A370" s="31" t="str">
        <f t="shared" si="5"/>
        <v>4000.7</v>
      </c>
      <c r="B370" s="157" t="s">
        <v>1039</v>
      </c>
      <c r="C370" s="157">
        <v>2</v>
      </c>
      <c r="D370" s="157" t="s">
        <v>1846</v>
      </c>
      <c r="E370" s="157" t="s">
        <v>1072</v>
      </c>
      <c r="F370" s="157" t="s">
        <v>497</v>
      </c>
      <c r="G370" s="157" t="s">
        <v>1514</v>
      </c>
      <c r="H370" s="157" t="s">
        <v>1515</v>
      </c>
      <c r="I370" s="157" t="s">
        <v>1516</v>
      </c>
      <c r="J370" s="157" t="s">
        <v>19</v>
      </c>
      <c r="K370" s="157" t="s">
        <v>498</v>
      </c>
      <c r="L370" s="157" t="s">
        <v>34</v>
      </c>
      <c r="M370" s="157" t="s">
        <v>715</v>
      </c>
      <c r="N370" s="157" t="s">
        <v>654</v>
      </c>
      <c r="O370" s="157" t="s">
        <v>45</v>
      </c>
      <c r="P370" s="157">
        <v>12</v>
      </c>
      <c r="Q370" s="157">
        <v>1</v>
      </c>
      <c r="R370" s="157" t="s">
        <v>483</v>
      </c>
      <c r="S370" s="157" t="s">
        <v>1057</v>
      </c>
      <c r="T370" s="187">
        <v>45691</v>
      </c>
      <c r="U370" s="187">
        <v>45996</v>
      </c>
      <c r="V370" s="157" t="s">
        <v>1058</v>
      </c>
    </row>
    <row r="371" spans="1:22" x14ac:dyDescent="0.25">
      <c r="A371" s="31" t="str">
        <f t="shared" si="5"/>
        <v>4000.7.1</v>
      </c>
      <c r="B371" s="157" t="s">
        <v>1039</v>
      </c>
      <c r="C371" s="157">
        <v>2</v>
      </c>
      <c r="D371" s="157" t="s">
        <v>1813</v>
      </c>
      <c r="E371" s="157" t="s">
        <v>1073</v>
      </c>
      <c r="F371" s="157" t="s">
        <v>19</v>
      </c>
      <c r="G371" s="157" t="s">
        <v>19</v>
      </c>
      <c r="H371" s="157" t="s">
        <v>19</v>
      </c>
      <c r="I371" s="157" t="s">
        <v>19</v>
      </c>
      <c r="J371" s="157" t="s">
        <v>19</v>
      </c>
      <c r="K371" s="157" t="s">
        <v>19</v>
      </c>
      <c r="L371" s="157" t="s">
        <v>19</v>
      </c>
      <c r="M371" s="157" t="s">
        <v>19</v>
      </c>
      <c r="N371" s="157" t="s">
        <v>19</v>
      </c>
      <c r="O371" s="157" t="s">
        <v>381</v>
      </c>
      <c r="P371" s="157">
        <v>25</v>
      </c>
      <c r="Q371" s="157">
        <v>1</v>
      </c>
      <c r="R371" s="157" t="s">
        <v>483</v>
      </c>
      <c r="S371" s="157" t="s">
        <v>1060</v>
      </c>
      <c r="T371" s="187">
        <v>45691</v>
      </c>
      <c r="U371" s="187">
        <v>45807</v>
      </c>
      <c r="V371" s="157" t="s">
        <v>1039</v>
      </c>
    </row>
    <row r="372" spans="1:22" x14ac:dyDescent="0.25">
      <c r="A372" s="31" t="str">
        <f t="shared" si="5"/>
        <v>4000.7.2</v>
      </c>
      <c r="B372" s="157" t="s">
        <v>1039</v>
      </c>
      <c r="C372" s="157">
        <v>2</v>
      </c>
      <c r="D372" s="157" t="s">
        <v>1892</v>
      </c>
      <c r="E372" s="157" t="s">
        <v>1074</v>
      </c>
      <c r="F372" s="157" t="s">
        <v>19</v>
      </c>
      <c r="G372" s="157" t="s">
        <v>19</v>
      </c>
      <c r="H372" s="157" t="s">
        <v>19</v>
      </c>
      <c r="I372" s="157" t="s">
        <v>19</v>
      </c>
      <c r="J372" s="157" t="s">
        <v>19</v>
      </c>
      <c r="K372" s="157" t="s">
        <v>19</v>
      </c>
      <c r="L372" s="157" t="s">
        <v>19</v>
      </c>
      <c r="M372" s="157" t="s">
        <v>19</v>
      </c>
      <c r="N372" s="157" t="s">
        <v>19</v>
      </c>
      <c r="O372" s="157" t="s">
        <v>382</v>
      </c>
      <c r="P372" s="157">
        <v>0</v>
      </c>
      <c r="Q372" s="157">
        <v>1</v>
      </c>
      <c r="R372" s="157" t="s">
        <v>483</v>
      </c>
      <c r="S372" s="157" t="s">
        <v>1062</v>
      </c>
      <c r="T372" s="187">
        <v>45811</v>
      </c>
      <c r="U372" s="187">
        <v>45905</v>
      </c>
      <c r="V372" s="157" t="s">
        <v>604</v>
      </c>
    </row>
    <row r="373" spans="1:22" x14ac:dyDescent="0.25">
      <c r="A373" s="31" t="str">
        <f t="shared" si="5"/>
        <v>4000.7.3</v>
      </c>
      <c r="B373" s="157" t="s">
        <v>1039</v>
      </c>
      <c r="C373" s="157">
        <v>2</v>
      </c>
      <c r="D373" s="157" t="s">
        <v>1813</v>
      </c>
      <c r="E373" s="157" t="s">
        <v>1075</v>
      </c>
      <c r="F373" s="157" t="s">
        <v>19</v>
      </c>
      <c r="G373" s="157" t="s">
        <v>19</v>
      </c>
      <c r="H373" s="157" t="s">
        <v>19</v>
      </c>
      <c r="I373" s="157" t="s">
        <v>19</v>
      </c>
      <c r="J373" s="157" t="s">
        <v>19</v>
      </c>
      <c r="K373" s="157" t="s">
        <v>19</v>
      </c>
      <c r="L373" s="157" t="s">
        <v>19</v>
      </c>
      <c r="M373" s="157" t="s">
        <v>19</v>
      </c>
      <c r="N373" s="157" t="s">
        <v>19</v>
      </c>
      <c r="O373" s="157" t="s">
        <v>42</v>
      </c>
      <c r="P373" s="157">
        <v>25</v>
      </c>
      <c r="Q373" s="157">
        <v>1</v>
      </c>
      <c r="R373" s="157" t="s">
        <v>483</v>
      </c>
      <c r="S373" s="157" t="s">
        <v>1064</v>
      </c>
      <c r="T373" s="187">
        <v>45908</v>
      </c>
      <c r="U373" s="187">
        <v>45947</v>
      </c>
      <c r="V373" s="157" t="s">
        <v>1039</v>
      </c>
    </row>
    <row r="374" spans="1:22" x14ac:dyDescent="0.25">
      <c r="A374" s="31" t="str">
        <f t="shared" si="5"/>
        <v>4000.7.4</v>
      </c>
      <c r="B374" s="157" t="s">
        <v>1039</v>
      </c>
      <c r="C374" s="157">
        <v>2</v>
      </c>
      <c r="D374" s="157" t="s">
        <v>1813</v>
      </c>
      <c r="E374" s="157" t="s">
        <v>1076</v>
      </c>
      <c r="F374" s="157" t="s">
        <v>19</v>
      </c>
      <c r="G374" s="157" t="s">
        <v>19</v>
      </c>
      <c r="H374" s="157" t="s">
        <v>19</v>
      </c>
      <c r="I374" s="157" t="s">
        <v>19</v>
      </c>
      <c r="J374" s="157" t="s">
        <v>19</v>
      </c>
      <c r="K374" s="157" t="s">
        <v>19</v>
      </c>
      <c r="L374" s="157" t="s">
        <v>19</v>
      </c>
      <c r="M374" s="157" t="s">
        <v>19</v>
      </c>
      <c r="N374" s="157" t="s">
        <v>19</v>
      </c>
      <c r="O374" s="157" t="s">
        <v>43</v>
      </c>
      <c r="P374" s="157">
        <v>25</v>
      </c>
      <c r="Q374" s="157">
        <v>1</v>
      </c>
      <c r="R374" s="157" t="s">
        <v>483</v>
      </c>
      <c r="S374" s="157" t="s">
        <v>1066</v>
      </c>
      <c r="T374" s="187">
        <v>45950</v>
      </c>
      <c r="U374" s="187">
        <v>45968</v>
      </c>
      <c r="V374" s="157" t="s">
        <v>1039</v>
      </c>
    </row>
    <row r="375" spans="1:22" x14ac:dyDescent="0.25">
      <c r="A375" s="31" t="str">
        <f t="shared" si="5"/>
        <v>4000.7.5</v>
      </c>
      <c r="B375" s="157" t="s">
        <v>1039</v>
      </c>
      <c r="C375" s="157">
        <v>2</v>
      </c>
      <c r="D375" s="157" t="s">
        <v>1892</v>
      </c>
      <c r="E375" s="157" t="s">
        <v>1077</v>
      </c>
      <c r="F375" s="157" t="s">
        <v>19</v>
      </c>
      <c r="G375" s="157" t="s">
        <v>19</v>
      </c>
      <c r="H375" s="157" t="s">
        <v>19</v>
      </c>
      <c r="I375" s="157" t="s">
        <v>19</v>
      </c>
      <c r="J375" s="157" t="s">
        <v>19</v>
      </c>
      <c r="K375" s="157" t="s">
        <v>19</v>
      </c>
      <c r="L375" s="157" t="s">
        <v>19</v>
      </c>
      <c r="M375" s="157" t="s">
        <v>19</v>
      </c>
      <c r="N375" s="157" t="s">
        <v>19</v>
      </c>
      <c r="O375" s="157" t="s">
        <v>383</v>
      </c>
      <c r="P375" s="157">
        <v>0</v>
      </c>
      <c r="Q375" s="157">
        <v>1</v>
      </c>
      <c r="R375" s="157" t="s">
        <v>483</v>
      </c>
      <c r="S375" s="157" t="s">
        <v>1068</v>
      </c>
      <c r="T375" s="187">
        <v>45971</v>
      </c>
      <c r="U375" s="187">
        <v>45975</v>
      </c>
      <c r="V375" s="157" t="s">
        <v>526</v>
      </c>
    </row>
    <row r="376" spans="1:22" x14ac:dyDescent="0.25">
      <c r="A376" s="31" t="str">
        <f t="shared" si="5"/>
        <v>4000.7.6</v>
      </c>
      <c r="B376" s="157" t="s">
        <v>1039</v>
      </c>
      <c r="C376" s="157">
        <v>2</v>
      </c>
      <c r="D376" s="157" t="s">
        <v>1813</v>
      </c>
      <c r="E376" s="157" t="s">
        <v>1078</v>
      </c>
      <c r="F376" s="157" t="s">
        <v>19</v>
      </c>
      <c r="G376" s="157" t="s">
        <v>19</v>
      </c>
      <c r="H376" s="157" t="s">
        <v>19</v>
      </c>
      <c r="I376" s="157" t="s">
        <v>19</v>
      </c>
      <c r="J376" s="157" t="s">
        <v>19</v>
      </c>
      <c r="K376" s="157" t="s">
        <v>19</v>
      </c>
      <c r="L376" s="157" t="s">
        <v>19</v>
      </c>
      <c r="M376" s="157" t="s">
        <v>19</v>
      </c>
      <c r="N376" s="157" t="s">
        <v>19</v>
      </c>
      <c r="O376" s="157" t="s">
        <v>44</v>
      </c>
      <c r="P376" s="157">
        <v>25</v>
      </c>
      <c r="Q376" s="157">
        <v>1</v>
      </c>
      <c r="R376" s="157" t="s">
        <v>483</v>
      </c>
      <c r="S376" s="157" t="s">
        <v>1070</v>
      </c>
      <c r="T376" s="187">
        <v>45979</v>
      </c>
      <c r="U376" s="187">
        <v>45996</v>
      </c>
      <c r="V376" s="157" t="s">
        <v>1071</v>
      </c>
    </row>
    <row r="377" spans="1:22" x14ac:dyDescent="0.25">
      <c r="A377" s="31" t="str">
        <f t="shared" si="5"/>
        <v>4000.8</v>
      </c>
      <c r="B377" t="s">
        <v>1039</v>
      </c>
      <c r="C377">
        <v>2</v>
      </c>
      <c r="D377" t="s">
        <v>478</v>
      </c>
      <c r="E377" t="s">
        <v>1079</v>
      </c>
      <c r="F377" t="s">
        <v>497</v>
      </c>
      <c r="G377" t="s">
        <v>1505</v>
      </c>
      <c r="H377" t="s">
        <v>1506</v>
      </c>
      <c r="I377" t="s">
        <v>1507</v>
      </c>
      <c r="J377" t="s">
        <v>19</v>
      </c>
      <c r="K377" t="s">
        <v>481</v>
      </c>
      <c r="L377" t="s">
        <v>34</v>
      </c>
      <c r="M377" t="s">
        <v>632</v>
      </c>
      <c r="N377" t="s">
        <v>19</v>
      </c>
      <c r="O377" t="s">
        <v>276</v>
      </c>
      <c r="P377">
        <v>5</v>
      </c>
      <c r="Q377">
        <v>1</v>
      </c>
      <c r="R377" t="s">
        <v>483</v>
      </c>
      <c r="S377" t="s">
        <v>1080</v>
      </c>
      <c r="T377" s="171">
        <v>45691</v>
      </c>
      <c r="U377" s="171">
        <v>46003</v>
      </c>
      <c r="V377" t="s">
        <v>1039</v>
      </c>
    </row>
    <row r="378" spans="1:22" x14ac:dyDescent="0.25">
      <c r="A378" s="31" t="str">
        <f t="shared" si="5"/>
        <v>4000.8.1</v>
      </c>
      <c r="B378" t="s">
        <v>1039</v>
      </c>
      <c r="C378">
        <v>2</v>
      </c>
      <c r="D378" t="s">
        <v>485</v>
      </c>
      <c r="E378" t="s">
        <v>1081</v>
      </c>
      <c r="F378" t="s">
        <v>19</v>
      </c>
      <c r="G378" t="s">
        <v>19</v>
      </c>
      <c r="H378" t="s">
        <v>19</v>
      </c>
      <c r="I378" t="s">
        <v>19</v>
      </c>
      <c r="J378" t="s">
        <v>19</v>
      </c>
      <c r="K378" t="s">
        <v>19</v>
      </c>
      <c r="L378" t="s">
        <v>19</v>
      </c>
      <c r="M378" t="s">
        <v>19</v>
      </c>
      <c r="N378" t="s">
        <v>19</v>
      </c>
      <c r="O378" t="s">
        <v>277</v>
      </c>
      <c r="P378">
        <v>100</v>
      </c>
      <c r="Q378">
        <v>1</v>
      </c>
      <c r="R378" t="s">
        <v>483</v>
      </c>
      <c r="S378" t="s">
        <v>1080</v>
      </c>
      <c r="T378" s="171">
        <v>45691</v>
      </c>
      <c r="U378" s="171">
        <v>46003</v>
      </c>
      <c r="V378" t="s">
        <v>1039</v>
      </c>
    </row>
    <row r="379" spans="1:22" x14ac:dyDescent="0.25">
      <c r="A379" s="31" t="str">
        <f t="shared" si="5"/>
        <v>7000.1</v>
      </c>
      <c r="B379" t="s">
        <v>854</v>
      </c>
      <c r="C379">
        <v>3</v>
      </c>
      <c r="D379" t="s">
        <v>478</v>
      </c>
      <c r="E379" t="s">
        <v>855</v>
      </c>
      <c r="F379" t="s">
        <v>497</v>
      </c>
      <c r="G379" t="s">
        <v>1505</v>
      </c>
      <c r="H379" t="s">
        <v>1503</v>
      </c>
      <c r="I379" t="s">
        <v>1507</v>
      </c>
      <c r="J379" t="s">
        <v>19</v>
      </c>
      <c r="K379" t="s">
        <v>481</v>
      </c>
      <c r="L379" t="s">
        <v>20</v>
      </c>
      <c r="M379" t="s">
        <v>1474</v>
      </c>
      <c r="N379" t="s">
        <v>19</v>
      </c>
      <c r="O379" t="s">
        <v>152</v>
      </c>
      <c r="P379">
        <v>10</v>
      </c>
      <c r="Q379">
        <v>1</v>
      </c>
      <c r="R379" t="s">
        <v>483</v>
      </c>
      <c r="S379" t="s">
        <v>856</v>
      </c>
      <c r="T379" s="171">
        <v>45691</v>
      </c>
      <c r="U379" s="171">
        <v>45987</v>
      </c>
      <c r="V379" t="s">
        <v>854</v>
      </c>
    </row>
    <row r="380" spans="1:22" x14ac:dyDescent="0.25">
      <c r="A380" s="31" t="str">
        <f t="shared" si="5"/>
        <v>7000.1.1</v>
      </c>
      <c r="B380" t="s">
        <v>854</v>
      </c>
      <c r="C380">
        <v>3</v>
      </c>
      <c r="D380" t="s">
        <v>485</v>
      </c>
      <c r="E380" t="s">
        <v>857</v>
      </c>
      <c r="F380" t="s">
        <v>19</v>
      </c>
      <c r="G380" t="s">
        <v>19</v>
      </c>
      <c r="H380" t="s">
        <v>19</v>
      </c>
      <c r="I380" t="s">
        <v>19</v>
      </c>
      <c r="J380" t="s">
        <v>19</v>
      </c>
      <c r="K380" t="s">
        <v>19</v>
      </c>
      <c r="L380" t="s">
        <v>19</v>
      </c>
      <c r="M380" t="s">
        <v>19</v>
      </c>
      <c r="N380" t="s">
        <v>19</v>
      </c>
      <c r="O380" t="s">
        <v>153</v>
      </c>
      <c r="P380">
        <v>30</v>
      </c>
      <c r="Q380">
        <v>1</v>
      </c>
      <c r="R380" t="s">
        <v>483</v>
      </c>
      <c r="S380" t="s">
        <v>858</v>
      </c>
      <c r="T380" s="171">
        <v>45691</v>
      </c>
      <c r="U380" s="171">
        <v>45789</v>
      </c>
      <c r="V380" t="s">
        <v>854</v>
      </c>
    </row>
    <row r="381" spans="1:22" x14ac:dyDescent="0.25">
      <c r="A381" s="31" t="str">
        <f t="shared" si="5"/>
        <v>7000.1.2</v>
      </c>
      <c r="B381" t="s">
        <v>854</v>
      </c>
      <c r="C381">
        <v>3</v>
      </c>
      <c r="D381" t="s">
        <v>485</v>
      </c>
      <c r="E381" t="s">
        <v>859</v>
      </c>
      <c r="F381" t="s">
        <v>19</v>
      </c>
      <c r="G381" t="s">
        <v>19</v>
      </c>
      <c r="H381" t="s">
        <v>19</v>
      </c>
      <c r="I381" t="s">
        <v>19</v>
      </c>
      <c r="J381" t="s">
        <v>19</v>
      </c>
      <c r="K381" t="s">
        <v>19</v>
      </c>
      <c r="L381" t="s">
        <v>19</v>
      </c>
      <c r="M381" t="s">
        <v>19</v>
      </c>
      <c r="N381" t="s">
        <v>19</v>
      </c>
      <c r="O381" t="s">
        <v>154</v>
      </c>
      <c r="P381">
        <v>60</v>
      </c>
      <c r="Q381">
        <v>1</v>
      </c>
      <c r="R381" t="s">
        <v>483</v>
      </c>
      <c r="S381" t="s">
        <v>860</v>
      </c>
      <c r="T381" s="171">
        <v>45790</v>
      </c>
      <c r="U381" s="171">
        <v>45947</v>
      </c>
      <c r="V381" t="s">
        <v>854</v>
      </c>
    </row>
    <row r="382" spans="1:22" x14ac:dyDescent="0.25">
      <c r="A382" s="31" t="str">
        <f t="shared" si="5"/>
        <v>7000.1.3</v>
      </c>
      <c r="B382" t="s">
        <v>854</v>
      </c>
      <c r="C382">
        <v>3</v>
      </c>
      <c r="D382" t="s">
        <v>485</v>
      </c>
      <c r="E382" t="s">
        <v>861</v>
      </c>
      <c r="F382" t="s">
        <v>19</v>
      </c>
      <c r="G382" t="s">
        <v>19</v>
      </c>
      <c r="H382" t="s">
        <v>19</v>
      </c>
      <c r="I382" t="s">
        <v>19</v>
      </c>
      <c r="J382" t="s">
        <v>19</v>
      </c>
      <c r="K382" t="s">
        <v>19</v>
      </c>
      <c r="L382" t="s">
        <v>19</v>
      </c>
      <c r="M382" t="s">
        <v>19</v>
      </c>
      <c r="N382" t="s">
        <v>19</v>
      </c>
      <c r="O382" t="s">
        <v>155</v>
      </c>
      <c r="P382">
        <v>10</v>
      </c>
      <c r="Q382">
        <v>1</v>
      </c>
      <c r="R382" t="s">
        <v>483</v>
      </c>
      <c r="S382" t="s">
        <v>856</v>
      </c>
      <c r="T382" s="171">
        <v>45947</v>
      </c>
      <c r="U382" s="171">
        <v>45987</v>
      </c>
      <c r="V382" t="s">
        <v>854</v>
      </c>
    </row>
    <row r="383" spans="1:22" x14ac:dyDescent="0.25">
      <c r="A383" s="31" t="str">
        <f t="shared" si="5"/>
        <v>7000.2</v>
      </c>
      <c r="B383" t="s">
        <v>854</v>
      </c>
      <c r="C383">
        <v>3</v>
      </c>
      <c r="D383" t="s">
        <v>478</v>
      </c>
      <c r="E383" t="s">
        <v>862</v>
      </c>
      <c r="F383" t="s">
        <v>497</v>
      </c>
      <c r="G383" t="s">
        <v>1511</v>
      </c>
      <c r="H383" t="s">
        <v>1512</v>
      </c>
      <c r="I383" t="s">
        <v>1513</v>
      </c>
      <c r="J383" t="s">
        <v>19</v>
      </c>
      <c r="K383" t="s">
        <v>481</v>
      </c>
      <c r="L383" t="s">
        <v>23</v>
      </c>
      <c r="M383" t="s">
        <v>767</v>
      </c>
      <c r="N383" t="s">
        <v>1888</v>
      </c>
      <c r="O383" t="s">
        <v>156</v>
      </c>
      <c r="P383">
        <v>10</v>
      </c>
      <c r="Q383">
        <v>1</v>
      </c>
      <c r="R383" t="s">
        <v>483</v>
      </c>
      <c r="S383" t="s">
        <v>863</v>
      </c>
      <c r="T383" s="171">
        <v>45720</v>
      </c>
      <c r="U383" s="171">
        <v>45989</v>
      </c>
      <c r="V383" t="s">
        <v>854</v>
      </c>
    </row>
    <row r="384" spans="1:22" x14ac:dyDescent="0.25">
      <c r="A384" s="31" t="str">
        <f t="shared" si="5"/>
        <v>7000.2.1</v>
      </c>
      <c r="B384" t="s">
        <v>854</v>
      </c>
      <c r="C384">
        <v>3</v>
      </c>
      <c r="D384" t="s">
        <v>485</v>
      </c>
      <c r="E384" t="s">
        <v>864</v>
      </c>
      <c r="F384" t="s">
        <v>19</v>
      </c>
      <c r="G384" t="s">
        <v>19</v>
      </c>
      <c r="H384" t="s">
        <v>19</v>
      </c>
      <c r="I384" t="s">
        <v>19</v>
      </c>
      <c r="J384" t="s">
        <v>19</v>
      </c>
      <c r="K384" t="s">
        <v>19</v>
      </c>
      <c r="L384" t="s">
        <v>19</v>
      </c>
      <c r="M384" t="s">
        <v>19</v>
      </c>
      <c r="N384" t="s">
        <v>19</v>
      </c>
      <c r="O384" t="s">
        <v>157</v>
      </c>
      <c r="P384">
        <v>50</v>
      </c>
      <c r="Q384">
        <v>1</v>
      </c>
      <c r="R384" t="s">
        <v>483</v>
      </c>
      <c r="S384" t="s">
        <v>863</v>
      </c>
      <c r="T384" s="171">
        <v>45720</v>
      </c>
      <c r="U384" s="171">
        <v>45961</v>
      </c>
      <c r="V384" t="s">
        <v>854</v>
      </c>
    </row>
    <row r="385" spans="1:22" x14ac:dyDescent="0.25">
      <c r="A385" s="31" t="str">
        <f t="shared" si="5"/>
        <v>7000.2.2</v>
      </c>
      <c r="B385" t="s">
        <v>854</v>
      </c>
      <c r="C385">
        <v>3</v>
      </c>
      <c r="D385" t="s">
        <v>485</v>
      </c>
      <c r="E385" t="s">
        <v>865</v>
      </c>
      <c r="F385" t="s">
        <v>19</v>
      </c>
      <c r="G385" t="s">
        <v>19</v>
      </c>
      <c r="H385" t="s">
        <v>19</v>
      </c>
      <c r="I385" t="s">
        <v>19</v>
      </c>
      <c r="J385" t="s">
        <v>19</v>
      </c>
      <c r="K385" t="s">
        <v>19</v>
      </c>
      <c r="L385" t="s">
        <v>19</v>
      </c>
      <c r="M385" t="s">
        <v>19</v>
      </c>
      <c r="N385" t="s">
        <v>19</v>
      </c>
      <c r="O385" t="s">
        <v>158</v>
      </c>
      <c r="P385">
        <v>50</v>
      </c>
      <c r="Q385">
        <v>1</v>
      </c>
      <c r="R385" t="s">
        <v>483</v>
      </c>
      <c r="S385" t="s">
        <v>858</v>
      </c>
      <c r="T385" s="171">
        <v>45839</v>
      </c>
      <c r="U385" s="171">
        <v>45989</v>
      </c>
      <c r="V385" t="s">
        <v>854</v>
      </c>
    </row>
    <row r="386" spans="1:22" x14ac:dyDescent="0.25">
      <c r="A386" s="31" t="str">
        <f t="shared" si="5"/>
        <v>7000.3</v>
      </c>
      <c r="B386" t="s">
        <v>854</v>
      </c>
      <c r="C386">
        <v>3</v>
      </c>
      <c r="D386" t="s">
        <v>478</v>
      </c>
      <c r="E386" t="s">
        <v>866</v>
      </c>
      <c r="F386" t="s">
        <v>497</v>
      </c>
      <c r="G386" t="s">
        <v>1514</v>
      </c>
      <c r="H386" t="s">
        <v>1515</v>
      </c>
      <c r="I386" t="s">
        <v>1516</v>
      </c>
      <c r="J386" t="s">
        <v>19</v>
      </c>
      <c r="K386" t="s">
        <v>481</v>
      </c>
      <c r="L386" t="s">
        <v>20</v>
      </c>
      <c r="M386" t="s">
        <v>715</v>
      </c>
      <c r="N386" t="s">
        <v>1889</v>
      </c>
      <c r="O386" t="s">
        <v>289</v>
      </c>
      <c r="P386">
        <v>10</v>
      </c>
      <c r="Q386">
        <v>1</v>
      </c>
      <c r="R386" t="s">
        <v>483</v>
      </c>
      <c r="S386" t="s">
        <v>867</v>
      </c>
      <c r="T386" s="171">
        <v>45748</v>
      </c>
      <c r="U386" s="171">
        <v>45897</v>
      </c>
      <c r="V386" t="s">
        <v>854</v>
      </c>
    </row>
    <row r="387" spans="1:22" x14ac:dyDescent="0.25">
      <c r="A387" s="31" t="str">
        <f t="shared" ref="A387:A450" si="6">+E387</f>
        <v>7000.3.1</v>
      </c>
      <c r="B387" t="s">
        <v>854</v>
      </c>
      <c r="C387">
        <v>3</v>
      </c>
      <c r="D387" t="s">
        <v>485</v>
      </c>
      <c r="E387" t="s">
        <v>868</v>
      </c>
      <c r="F387" t="s">
        <v>19</v>
      </c>
      <c r="G387" t="s">
        <v>19</v>
      </c>
      <c r="H387" t="s">
        <v>19</v>
      </c>
      <c r="I387" t="s">
        <v>19</v>
      </c>
      <c r="J387" t="s">
        <v>19</v>
      </c>
      <c r="K387" t="s">
        <v>19</v>
      </c>
      <c r="L387" t="s">
        <v>19</v>
      </c>
      <c r="M387" t="s">
        <v>19</v>
      </c>
      <c r="N387" t="s">
        <v>19</v>
      </c>
      <c r="O387" t="s">
        <v>290</v>
      </c>
      <c r="P387">
        <v>50</v>
      </c>
      <c r="Q387">
        <v>1</v>
      </c>
      <c r="R387" t="s">
        <v>483</v>
      </c>
      <c r="S387" t="s">
        <v>869</v>
      </c>
      <c r="T387" s="171">
        <v>45748</v>
      </c>
      <c r="U387" s="171">
        <v>45835</v>
      </c>
      <c r="V387" t="s">
        <v>854</v>
      </c>
    </row>
    <row r="388" spans="1:22" x14ac:dyDescent="0.25">
      <c r="A388" s="31" t="str">
        <f t="shared" si="6"/>
        <v>7000.3.2</v>
      </c>
      <c r="B388" t="s">
        <v>854</v>
      </c>
      <c r="C388">
        <v>3</v>
      </c>
      <c r="D388" t="s">
        <v>485</v>
      </c>
      <c r="E388" t="s">
        <v>870</v>
      </c>
      <c r="F388" t="s">
        <v>19</v>
      </c>
      <c r="G388" t="s">
        <v>19</v>
      </c>
      <c r="H388" t="s">
        <v>19</v>
      </c>
      <c r="I388" t="s">
        <v>19</v>
      </c>
      <c r="J388" t="s">
        <v>19</v>
      </c>
      <c r="K388" t="s">
        <v>19</v>
      </c>
      <c r="L388" t="s">
        <v>19</v>
      </c>
      <c r="M388" t="s">
        <v>19</v>
      </c>
      <c r="N388" t="s">
        <v>19</v>
      </c>
      <c r="O388" t="s">
        <v>291</v>
      </c>
      <c r="P388">
        <v>50</v>
      </c>
      <c r="Q388">
        <v>1</v>
      </c>
      <c r="R388" t="s">
        <v>483</v>
      </c>
      <c r="S388" t="s">
        <v>858</v>
      </c>
      <c r="T388" s="171">
        <v>45839</v>
      </c>
      <c r="U388" s="171">
        <v>45897</v>
      </c>
      <c r="V388" t="s">
        <v>854</v>
      </c>
    </row>
    <row r="389" spans="1:22" x14ac:dyDescent="0.25">
      <c r="A389" s="31" t="str">
        <f t="shared" si="6"/>
        <v>7000.4</v>
      </c>
      <c r="B389" t="s">
        <v>854</v>
      </c>
      <c r="C389">
        <v>3</v>
      </c>
      <c r="D389" t="s">
        <v>478</v>
      </c>
      <c r="E389" t="s">
        <v>871</v>
      </c>
      <c r="F389" t="s">
        <v>480</v>
      </c>
      <c r="G389" t="s">
        <v>1511</v>
      </c>
      <c r="H389" t="s">
        <v>1512</v>
      </c>
      <c r="I389" t="s">
        <v>1513</v>
      </c>
      <c r="J389" t="s">
        <v>1887</v>
      </c>
      <c r="K389" t="s">
        <v>498</v>
      </c>
      <c r="L389" t="s">
        <v>23</v>
      </c>
      <c r="M389" t="s">
        <v>715</v>
      </c>
      <c r="N389" t="s">
        <v>1890</v>
      </c>
      <c r="O389" t="s">
        <v>292</v>
      </c>
      <c r="P389">
        <v>40</v>
      </c>
      <c r="Q389">
        <v>2</v>
      </c>
      <c r="R389" t="s">
        <v>483</v>
      </c>
      <c r="S389" t="s">
        <v>872</v>
      </c>
      <c r="T389" s="171">
        <v>45692</v>
      </c>
      <c r="U389" s="171">
        <v>45989</v>
      </c>
      <c r="V389" t="s">
        <v>873</v>
      </c>
    </row>
    <row r="390" spans="1:22" x14ac:dyDescent="0.25">
      <c r="A390" s="31" t="str">
        <f t="shared" si="6"/>
        <v>7000.4.1</v>
      </c>
      <c r="B390" t="s">
        <v>854</v>
      </c>
      <c r="C390">
        <v>3</v>
      </c>
      <c r="D390" t="s">
        <v>485</v>
      </c>
      <c r="E390" t="s">
        <v>874</v>
      </c>
      <c r="F390" t="s">
        <v>19</v>
      </c>
      <c r="G390" t="s">
        <v>19</v>
      </c>
      <c r="H390" t="s">
        <v>19</v>
      </c>
      <c r="I390" t="s">
        <v>19</v>
      </c>
      <c r="J390" t="s">
        <v>19</v>
      </c>
      <c r="K390" t="s">
        <v>19</v>
      </c>
      <c r="L390" t="s">
        <v>19</v>
      </c>
      <c r="M390" t="s">
        <v>19</v>
      </c>
      <c r="N390" t="s">
        <v>19</v>
      </c>
      <c r="O390" t="s">
        <v>293</v>
      </c>
      <c r="P390">
        <v>5</v>
      </c>
      <c r="Q390">
        <v>2</v>
      </c>
      <c r="R390" t="s">
        <v>483</v>
      </c>
      <c r="S390" t="s">
        <v>875</v>
      </c>
      <c r="T390" s="171">
        <v>45692</v>
      </c>
      <c r="U390" s="171">
        <v>45933</v>
      </c>
      <c r="V390" t="s">
        <v>854</v>
      </c>
    </row>
    <row r="391" spans="1:22" x14ac:dyDescent="0.25">
      <c r="A391" s="31" t="str">
        <f t="shared" si="6"/>
        <v>7000.4.2</v>
      </c>
      <c r="B391" t="s">
        <v>854</v>
      </c>
      <c r="C391">
        <v>3</v>
      </c>
      <c r="D391" t="s">
        <v>485</v>
      </c>
      <c r="E391" t="s">
        <v>876</v>
      </c>
      <c r="F391" t="s">
        <v>19</v>
      </c>
      <c r="G391" t="s">
        <v>19</v>
      </c>
      <c r="H391" t="s">
        <v>19</v>
      </c>
      <c r="I391" t="s">
        <v>19</v>
      </c>
      <c r="J391" t="s">
        <v>19</v>
      </c>
      <c r="K391" t="s">
        <v>19</v>
      </c>
      <c r="L391" t="s">
        <v>19</v>
      </c>
      <c r="M391" t="s">
        <v>19</v>
      </c>
      <c r="N391" t="s">
        <v>19</v>
      </c>
      <c r="O391" t="s">
        <v>294</v>
      </c>
      <c r="P391">
        <v>15</v>
      </c>
      <c r="Q391">
        <v>2</v>
      </c>
      <c r="R391" t="s">
        <v>483</v>
      </c>
      <c r="S391" t="s">
        <v>877</v>
      </c>
      <c r="T391" s="171">
        <v>45811</v>
      </c>
      <c r="U391" s="171">
        <v>45947</v>
      </c>
      <c r="V391" t="s">
        <v>854</v>
      </c>
    </row>
    <row r="392" spans="1:22" x14ac:dyDescent="0.25">
      <c r="A392" s="31" t="str">
        <f t="shared" si="6"/>
        <v>7000.4.3</v>
      </c>
      <c r="B392" t="s">
        <v>854</v>
      </c>
      <c r="C392">
        <v>3</v>
      </c>
      <c r="D392" t="s">
        <v>485</v>
      </c>
      <c r="E392" t="s">
        <v>878</v>
      </c>
      <c r="F392" t="s">
        <v>19</v>
      </c>
      <c r="G392" t="s">
        <v>19</v>
      </c>
      <c r="H392" t="s">
        <v>19</v>
      </c>
      <c r="I392" t="s">
        <v>19</v>
      </c>
      <c r="J392" t="s">
        <v>19</v>
      </c>
      <c r="K392" t="s">
        <v>19</v>
      </c>
      <c r="L392" t="s">
        <v>19</v>
      </c>
      <c r="M392" t="s">
        <v>19</v>
      </c>
      <c r="N392" t="s">
        <v>19</v>
      </c>
      <c r="O392" t="s">
        <v>295</v>
      </c>
      <c r="P392">
        <v>20</v>
      </c>
      <c r="Q392">
        <v>2</v>
      </c>
      <c r="R392" t="s">
        <v>483</v>
      </c>
      <c r="S392" t="s">
        <v>879</v>
      </c>
      <c r="T392" s="171">
        <v>45811</v>
      </c>
      <c r="U392" s="171">
        <v>45968</v>
      </c>
      <c r="V392" t="s">
        <v>854</v>
      </c>
    </row>
    <row r="393" spans="1:22" x14ac:dyDescent="0.25">
      <c r="A393" s="31" t="str">
        <f t="shared" si="6"/>
        <v>7000.4.4</v>
      </c>
      <c r="B393" t="s">
        <v>854</v>
      </c>
      <c r="C393">
        <v>3</v>
      </c>
      <c r="D393" t="s">
        <v>1893</v>
      </c>
      <c r="E393" t="s">
        <v>880</v>
      </c>
      <c r="F393" t="s">
        <v>19</v>
      </c>
      <c r="G393" t="s">
        <v>19</v>
      </c>
      <c r="H393" t="s">
        <v>19</v>
      </c>
      <c r="I393" t="s">
        <v>19</v>
      </c>
      <c r="J393" t="s">
        <v>19</v>
      </c>
      <c r="K393" t="s">
        <v>19</v>
      </c>
      <c r="L393" t="s">
        <v>19</v>
      </c>
      <c r="M393" t="s">
        <v>19</v>
      </c>
      <c r="N393" t="s">
        <v>19</v>
      </c>
      <c r="O393" t="s">
        <v>296</v>
      </c>
      <c r="P393">
        <v>0</v>
      </c>
      <c r="Q393">
        <v>2</v>
      </c>
      <c r="R393" t="s">
        <v>483</v>
      </c>
      <c r="S393" t="s">
        <v>881</v>
      </c>
      <c r="T393" s="171">
        <v>45811</v>
      </c>
      <c r="U393" s="171">
        <v>45982</v>
      </c>
      <c r="V393" t="s">
        <v>604</v>
      </c>
    </row>
    <row r="394" spans="1:22" x14ac:dyDescent="0.25">
      <c r="A394" s="31" t="str">
        <f t="shared" si="6"/>
        <v>7000.4.5</v>
      </c>
      <c r="B394" t="s">
        <v>854</v>
      </c>
      <c r="C394">
        <v>3</v>
      </c>
      <c r="D394" t="s">
        <v>485</v>
      </c>
      <c r="E394" t="s">
        <v>882</v>
      </c>
      <c r="F394" t="s">
        <v>19</v>
      </c>
      <c r="G394" t="s">
        <v>19</v>
      </c>
      <c r="H394" t="s">
        <v>19</v>
      </c>
      <c r="I394" t="s">
        <v>19</v>
      </c>
      <c r="J394" t="s">
        <v>19</v>
      </c>
      <c r="K394" t="s">
        <v>19</v>
      </c>
      <c r="L394" t="s">
        <v>19</v>
      </c>
      <c r="M394" t="s">
        <v>19</v>
      </c>
      <c r="N394" t="s">
        <v>19</v>
      </c>
      <c r="O394" t="s">
        <v>297</v>
      </c>
      <c r="P394">
        <v>60</v>
      </c>
      <c r="Q394">
        <v>2</v>
      </c>
      <c r="R394" t="s">
        <v>483</v>
      </c>
      <c r="S394" t="s">
        <v>883</v>
      </c>
      <c r="T394" s="171">
        <v>45811</v>
      </c>
      <c r="U394" s="171">
        <v>45989</v>
      </c>
      <c r="V394" t="s">
        <v>873</v>
      </c>
    </row>
    <row r="395" spans="1:22" x14ac:dyDescent="0.25">
      <c r="A395" s="31" t="str">
        <f t="shared" si="6"/>
        <v>7000.5</v>
      </c>
      <c r="B395" t="s">
        <v>854</v>
      </c>
      <c r="C395">
        <v>3</v>
      </c>
      <c r="D395" t="s">
        <v>478</v>
      </c>
      <c r="E395" t="s">
        <v>884</v>
      </c>
      <c r="F395" t="s">
        <v>480</v>
      </c>
      <c r="G395" t="s">
        <v>1511</v>
      </c>
      <c r="H395" t="s">
        <v>1512</v>
      </c>
      <c r="I395" t="s">
        <v>1513</v>
      </c>
      <c r="J395" t="s">
        <v>1887</v>
      </c>
      <c r="K395" t="s">
        <v>498</v>
      </c>
      <c r="L395" t="s">
        <v>20</v>
      </c>
      <c r="M395" t="s">
        <v>632</v>
      </c>
      <c r="N395" t="s">
        <v>1890</v>
      </c>
      <c r="O395" t="s">
        <v>278</v>
      </c>
      <c r="P395">
        <v>30</v>
      </c>
      <c r="Q395">
        <v>1</v>
      </c>
      <c r="R395" t="s">
        <v>483</v>
      </c>
      <c r="S395" t="s">
        <v>885</v>
      </c>
      <c r="T395" s="171">
        <v>45691</v>
      </c>
      <c r="U395" s="171">
        <v>45868</v>
      </c>
      <c r="V395" t="s">
        <v>873</v>
      </c>
    </row>
    <row r="396" spans="1:22" x14ac:dyDescent="0.25">
      <c r="A396" s="31" t="str">
        <f t="shared" si="6"/>
        <v>7000.5.1</v>
      </c>
      <c r="B396" t="s">
        <v>854</v>
      </c>
      <c r="C396">
        <v>3</v>
      </c>
      <c r="D396" t="s">
        <v>485</v>
      </c>
      <c r="E396" t="s">
        <v>886</v>
      </c>
      <c r="F396" t="s">
        <v>19</v>
      </c>
      <c r="G396" t="s">
        <v>19</v>
      </c>
      <c r="H396" t="s">
        <v>19</v>
      </c>
      <c r="I396" t="s">
        <v>19</v>
      </c>
      <c r="J396" t="s">
        <v>19</v>
      </c>
      <c r="K396" t="s">
        <v>19</v>
      </c>
      <c r="L396" t="s">
        <v>19</v>
      </c>
      <c r="M396" t="s">
        <v>19</v>
      </c>
      <c r="N396" t="s">
        <v>19</v>
      </c>
      <c r="O396" t="s">
        <v>38</v>
      </c>
      <c r="P396">
        <v>50</v>
      </c>
      <c r="Q396">
        <v>1</v>
      </c>
      <c r="R396" t="s">
        <v>483</v>
      </c>
      <c r="S396" t="s">
        <v>887</v>
      </c>
      <c r="T396" s="171">
        <v>45691</v>
      </c>
      <c r="U396" s="171">
        <v>45736</v>
      </c>
      <c r="V396" t="s">
        <v>854</v>
      </c>
    </row>
    <row r="397" spans="1:22" x14ac:dyDescent="0.25">
      <c r="A397" s="31" t="str">
        <f t="shared" si="6"/>
        <v>7000.5.2</v>
      </c>
      <c r="B397" t="s">
        <v>854</v>
      </c>
      <c r="C397">
        <v>3</v>
      </c>
      <c r="D397" t="s">
        <v>1893</v>
      </c>
      <c r="E397" t="s">
        <v>888</v>
      </c>
      <c r="F397" t="s">
        <v>19</v>
      </c>
      <c r="G397" t="s">
        <v>19</v>
      </c>
      <c r="H397" t="s">
        <v>19</v>
      </c>
      <c r="I397" t="s">
        <v>19</v>
      </c>
      <c r="J397" t="s">
        <v>19</v>
      </c>
      <c r="K397" t="s">
        <v>19</v>
      </c>
      <c r="L397" t="s">
        <v>19</v>
      </c>
      <c r="M397" t="s">
        <v>19</v>
      </c>
      <c r="N397" t="s">
        <v>19</v>
      </c>
      <c r="O397" t="s">
        <v>279</v>
      </c>
      <c r="P397">
        <v>0</v>
      </c>
      <c r="Q397">
        <v>1</v>
      </c>
      <c r="R397" t="s">
        <v>483</v>
      </c>
      <c r="S397" t="s">
        <v>889</v>
      </c>
      <c r="T397" s="171">
        <v>45737</v>
      </c>
      <c r="U397" s="171">
        <v>45782</v>
      </c>
      <c r="V397" t="s">
        <v>604</v>
      </c>
    </row>
    <row r="398" spans="1:22" x14ac:dyDescent="0.25">
      <c r="A398" s="31" t="str">
        <f t="shared" si="6"/>
        <v>7000.5.3</v>
      </c>
      <c r="B398" t="s">
        <v>854</v>
      </c>
      <c r="C398">
        <v>3</v>
      </c>
      <c r="D398" t="s">
        <v>485</v>
      </c>
      <c r="E398" t="s">
        <v>890</v>
      </c>
      <c r="F398" t="s">
        <v>19</v>
      </c>
      <c r="G398" t="s">
        <v>19</v>
      </c>
      <c r="H398" t="s">
        <v>19</v>
      </c>
      <c r="I398" t="s">
        <v>19</v>
      </c>
      <c r="J398" t="s">
        <v>19</v>
      </c>
      <c r="K398" t="s">
        <v>19</v>
      </c>
      <c r="L398" t="s">
        <v>19</v>
      </c>
      <c r="M398" t="s">
        <v>19</v>
      </c>
      <c r="N398" t="s">
        <v>19</v>
      </c>
      <c r="O398" t="s">
        <v>280</v>
      </c>
      <c r="P398">
        <v>50</v>
      </c>
      <c r="Q398">
        <v>1</v>
      </c>
      <c r="R398" t="s">
        <v>483</v>
      </c>
      <c r="S398" t="s">
        <v>891</v>
      </c>
      <c r="T398" s="171">
        <v>45783</v>
      </c>
      <c r="U398" s="171">
        <v>45785</v>
      </c>
      <c r="V398" t="s">
        <v>854</v>
      </c>
    </row>
    <row r="399" spans="1:22" x14ac:dyDescent="0.25">
      <c r="A399" s="31" t="str">
        <f t="shared" si="6"/>
        <v>7000.5.4</v>
      </c>
      <c r="B399" t="s">
        <v>854</v>
      </c>
      <c r="C399">
        <v>3</v>
      </c>
      <c r="D399" t="s">
        <v>1893</v>
      </c>
      <c r="E399" t="s">
        <v>892</v>
      </c>
      <c r="F399" t="s">
        <v>19</v>
      </c>
      <c r="G399" t="s">
        <v>19</v>
      </c>
      <c r="H399" t="s">
        <v>19</v>
      </c>
      <c r="I399" t="s">
        <v>19</v>
      </c>
      <c r="J399" t="s">
        <v>19</v>
      </c>
      <c r="K399" t="s">
        <v>19</v>
      </c>
      <c r="L399" t="s">
        <v>19</v>
      </c>
      <c r="M399" t="s">
        <v>19</v>
      </c>
      <c r="N399" t="s">
        <v>19</v>
      </c>
      <c r="O399" t="s">
        <v>281</v>
      </c>
      <c r="P399">
        <v>0</v>
      </c>
      <c r="Q399">
        <v>1</v>
      </c>
      <c r="R399" t="s">
        <v>483</v>
      </c>
      <c r="S399" t="s">
        <v>893</v>
      </c>
      <c r="T399" s="171">
        <v>45786</v>
      </c>
      <c r="U399" s="171">
        <v>45868</v>
      </c>
      <c r="V399" t="s">
        <v>604</v>
      </c>
    </row>
    <row r="400" spans="1:22" x14ac:dyDescent="0.25">
      <c r="A400" s="31" t="str">
        <f t="shared" si="6"/>
        <v>6000.1</v>
      </c>
      <c r="B400" t="s">
        <v>1214</v>
      </c>
      <c r="C400">
        <v>2</v>
      </c>
      <c r="D400" t="s">
        <v>478</v>
      </c>
      <c r="E400" t="s">
        <v>1215</v>
      </c>
      <c r="F400" t="s">
        <v>497</v>
      </c>
      <c r="G400" t="s">
        <v>1511</v>
      </c>
      <c r="H400" t="s">
        <v>1512</v>
      </c>
      <c r="I400" t="s">
        <v>1513</v>
      </c>
      <c r="J400" t="s">
        <v>19</v>
      </c>
      <c r="K400" t="s">
        <v>481</v>
      </c>
      <c r="L400" t="s">
        <v>39</v>
      </c>
      <c r="M400" t="s">
        <v>1520</v>
      </c>
      <c r="N400" t="s">
        <v>1894</v>
      </c>
      <c r="O400" t="s">
        <v>1895</v>
      </c>
      <c r="P400">
        <v>14</v>
      </c>
      <c r="Q400">
        <v>4</v>
      </c>
      <c r="R400" t="s">
        <v>483</v>
      </c>
      <c r="S400" t="s">
        <v>1896</v>
      </c>
      <c r="T400" s="171">
        <v>45670</v>
      </c>
      <c r="U400" s="171">
        <v>46022</v>
      </c>
      <c r="V400" t="s">
        <v>1214</v>
      </c>
    </row>
    <row r="401" spans="1:22" x14ac:dyDescent="0.25">
      <c r="A401" s="31" t="str">
        <f t="shared" si="6"/>
        <v>6000.1.1</v>
      </c>
      <c r="B401" t="s">
        <v>1214</v>
      </c>
      <c r="C401">
        <v>2</v>
      </c>
      <c r="D401" t="s">
        <v>485</v>
      </c>
      <c r="E401" t="s">
        <v>1216</v>
      </c>
      <c r="F401" t="s">
        <v>19</v>
      </c>
      <c r="G401" t="s">
        <v>19</v>
      </c>
      <c r="H401" t="s">
        <v>19</v>
      </c>
      <c r="I401" t="s">
        <v>19</v>
      </c>
      <c r="J401" t="s">
        <v>19</v>
      </c>
      <c r="K401" t="s">
        <v>19</v>
      </c>
      <c r="L401" t="s">
        <v>19</v>
      </c>
      <c r="M401" t="s">
        <v>19</v>
      </c>
      <c r="N401" t="s">
        <v>19</v>
      </c>
      <c r="O401" t="s">
        <v>1897</v>
      </c>
      <c r="P401">
        <v>20</v>
      </c>
      <c r="Q401">
        <v>4</v>
      </c>
      <c r="R401" t="s">
        <v>483</v>
      </c>
      <c r="S401" t="s">
        <v>1898</v>
      </c>
      <c r="T401" s="171">
        <v>45670</v>
      </c>
      <c r="U401" s="171">
        <v>45897</v>
      </c>
      <c r="V401" t="s">
        <v>1214</v>
      </c>
    </row>
    <row r="402" spans="1:22" x14ac:dyDescent="0.25">
      <c r="A402" s="31" t="str">
        <f t="shared" si="6"/>
        <v>6000.1.2</v>
      </c>
      <c r="B402" t="s">
        <v>1214</v>
      </c>
      <c r="C402">
        <v>2</v>
      </c>
      <c r="D402" t="s">
        <v>485</v>
      </c>
      <c r="E402" t="s">
        <v>1217</v>
      </c>
      <c r="F402" t="s">
        <v>19</v>
      </c>
      <c r="G402" t="s">
        <v>19</v>
      </c>
      <c r="H402" t="s">
        <v>19</v>
      </c>
      <c r="I402" t="s">
        <v>19</v>
      </c>
      <c r="J402" t="s">
        <v>19</v>
      </c>
      <c r="K402" t="s">
        <v>19</v>
      </c>
      <c r="L402" t="s">
        <v>19</v>
      </c>
      <c r="M402" t="s">
        <v>19</v>
      </c>
      <c r="N402" t="s">
        <v>19</v>
      </c>
      <c r="O402" t="s">
        <v>191</v>
      </c>
      <c r="P402">
        <v>20</v>
      </c>
      <c r="Q402">
        <v>4</v>
      </c>
      <c r="R402" t="s">
        <v>483</v>
      </c>
      <c r="S402" t="s">
        <v>1899</v>
      </c>
      <c r="T402" s="171">
        <v>45670</v>
      </c>
      <c r="U402" s="171">
        <v>46022</v>
      </c>
      <c r="V402" t="s">
        <v>1214</v>
      </c>
    </row>
    <row r="403" spans="1:22" x14ac:dyDescent="0.25">
      <c r="A403" s="31" t="str">
        <f t="shared" si="6"/>
        <v>6000.1.3</v>
      </c>
      <c r="B403" t="s">
        <v>1214</v>
      </c>
      <c r="C403">
        <v>2</v>
      </c>
      <c r="D403" t="s">
        <v>485</v>
      </c>
      <c r="E403" t="s">
        <v>1218</v>
      </c>
      <c r="F403" t="s">
        <v>19</v>
      </c>
      <c r="G403" t="s">
        <v>19</v>
      </c>
      <c r="H403" t="s">
        <v>19</v>
      </c>
      <c r="I403" t="s">
        <v>19</v>
      </c>
      <c r="J403" t="s">
        <v>19</v>
      </c>
      <c r="K403" t="s">
        <v>19</v>
      </c>
      <c r="L403" t="s">
        <v>19</v>
      </c>
      <c r="M403" t="s">
        <v>19</v>
      </c>
      <c r="N403" t="s">
        <v>19</v>
      </c>
      <c r="O403" t="s">
        <v>1900</v>
      </c>
      <c r="P403">
        <v>30</v>
      </c>
      <c r="Q403">
        <v>100</v>
      </c>
      <c r="R403" t="s">
        <v>511</v>
      </c>
      <c r="S403" t="s">
        <v>1219</v>
      </c>
      <c r="T403" s="171">
        <v>45670</v>
      </c>
      <c r="U403" s="171">
        <v>46022</v>
      </c>
      <c r="V403" t="s">
        <v>1214</v>
      </c>
    </row>
    <row r="404" spans="1:22" x14ac:dyDescent="0.25">
      <c r="A404" s="31" t="str">
        <f t="shared" si="6"/>
        <v>6000.1.4</v>
      </c>
      <c r="B404" t="s">
        <v>1214</v>
      </c>
      <c r="C404">
        <v>2</v>
      </c>
      <c r="D404" t="s">
        <v>485</v>
      </c>
      <c r="E404" t="s">
        <v>1220</v>
      </c>
      <c r="F404" t="s">
        <v>19</v>
      </c>
      <c r="G404" t="s">
        <v>19</v>
      </c>
      <c r="H404" t="s">
        <v>19</v>
      </c>
      <c r="I404" t="s">
        <v>19</v>
      </c>
      <c r="J404" t="s">
        <v>19</v>
      </c>
      <c r="K404" t="s">
        <v>19</v>
      </c>
      <c r="L404" t="s">
        <v>19</v>
      </c>
      <c r="M404" t="s">
        <v>19</v>
      </c>
      <c r="N404" t="s">
        <v>19</v>
      </c>
      <c r="O404" t="s">
        <v>1901</v>
      </c>
      <c r="P404">
        <v>30</v>
      </c>
      <c r="Q404">
        <v>4</v>
      </c>
      <c r="R404" t="s">
        <v>483</v>
      </c>
      <c r="S404" t="s">
        <v>1896</v>
      </c>
      <c r="T404" s="171">
        <v>45670</v>
      </c>
      <c r="U404" s="171">
        <v>46022</v>
      </c>
      <c r="V404" t="s">
        <v>1214</v>
      </c>
    </row>
    <row r="405" spans="1:22" x14ac:dyDescent="0.25">
      <c r="A405" s="31" t="str">
        <f t="shared" si="6"/>
        <v>6000.2</v>
      </c>
      <c r="B405" t="s">
        <v>1214</v>
      </c>
      <c r="C405">
        <v>2</v>
      </c>
      <c r="D405" t="s">
        <v>478</v>
      </c>
      <c r="E405" t="s">
        <v>1221</v>
      </c>
      <c r="F405" t="s">
        <v>497</v>
      </c>
      <c r="G405" t="s">
        <v>1511</v>
      </c>
      <c r="H405" t="s">
        <v>1512</v>
      </c>
      <c r="I405" t="s">
        <v>1513</v>
      </c>
      <c r="J405" t="s">
        <v>19</v>
      </c>
      <c r="K405" t="s">
        <v>481</v>
      </c>
      <c r="L405" t="s">
        <v>39</v>
      </c>
      <c r="M405" t="s">
        <v>1005</v>
      </c>
      <c r="N405" t="s">
        <v>1894</v>
      </c>
      <c r="O405" t="s">
        <v>1902</v>
      </c>
      <c r="P405">
        <v>14</v>
      </c>
      <c r="Q405">
        <v>6</v>
      </c>
      <c r="R405" t="s">
        <v>483</v>
      </c>
      <c r="S405" t="s">
        <v>1903</v>
      </c>
      <c r="T405" s="171">
        <v>45670</v>
      </c>
      <c r="U405" s="171">
        <v>46022</v>
      </c>
      <c r="V405" t="s">
        <v>1214</v>
      </c>
    </row>
    <row r="406" spans="1:22" x14ac:dyDescent="0.25">
      <c r="A406" s="31" t="str">
        <f t="shared" si="6"/>
        <v>6000.2.1</v>
      </c>
      <c r="B406" t="s">
        <v>1214</v>
      </c>
      <c r="C406">
        <v>2</v>
      </c>
      <c r="D406" t="s">
        <v>485</v>
      </c>
      <c r="E406" t="s">
        <v>1222</v>
      </c>
      <c r="F406" t="s">
        <v>19</v>
      </c>
      <c r="G406" t="s">
        <v>19</v>
      </c>
      <c r="H406" t="s">
        <v>19</v>
      </c>
      <c r="I406" t="s">
        <v>19</v>
      </c>
      <c r="J406" t="s">
        <v>19</v>
      </c>
      <c r="K406" t="s">
        <v>19</v>
      </c>
      <c r="L406" t="s">
        <v>19</v>
      </c>
      <c r="M406" t="s">
        <v>19</v>
      </c>
      <c r="N406" t="s">
        <v>19</v>
      </c>
      <c r="O406" t="s">
        <v>1897</v>
      </c>
      <c r="P406">
        <v>20</v>
      </c>
      <c r="Q406">
        <v>6</v>
      </c>
      <c r="R406" t="s">
        <v>483</v>
      </c>
      <c r="S406" t="s">
        <v>1904</v>
      </c>
      <c r="T406" s="171">
        <v>45670</v>
      </c>
      <c r="U406" s="171">
        <v>45897</v>
      </c>
      <c r="V406" t="s">
        <v>1214</v>
      </c>
    </row>
    <row r="407" spans="1:22" x14ac:dyDescent="0.25">
      <c r="A407" s="31" t="str">
        <f t="shared" si="6"/>
        <v>6000.2.2</v>
      </c>
      <c r="B407" t="s">
        <v>1214</v>
      </c>
      <c r="C407">
        <v>2</v>
      </c>
      <c r="D407" t="s">
        <v>485</v>
      </c>
      <c r="E407" t="s">
        <v>1223</v>
      </c>
      <c r="F407" t="s">
        <v>19</v>
      </c>
      <c r="G407" t="s">
        <v>19</v>
      </c>
      <c r="H407" t="s">
        <v>19</v>
      </c>
      <c r="I407" t="s">
        <v>19</v>
      </c>
      <c r="J407" t="s">
        <v>19</v>
      </c>
      <c r="K407" t="s">
        <v>19</v>
      </c>
      <c r="L407" t="s">
        <v>19</v>
      </c>
      <c r="M407" t="s">
        <v>19</v>
      </c>
      <c r="N407" t="s">
        <v>19</v>
      </c>
      <c r="O407" t="s">
        <v>191</v>
      </c>
      <c r="P407">
        <v>20</v>
      </c>
      <c r="Q407">
        <v>6</v>
      </c>
      <c r="R407" t="s">
        <v>483</v>
      </c>
      <c r="S407" t="s">
        <v>1905</v>
      </c>
      <c r="T407" s="171">
        <v>45670</v>
      </c>
      <c r="U407" s="171">
        <v>46022</v>
      </c>
      <c r="V407" t="s">
        <v>1214</v>
      </c>
    </row>
    <row r="408" spans="1:22" x14ac:dyDescent="0.25">
      <c r="A408" s="31" t="str">
        <f t="shared" si="6"/>
        <v>6000.2.3</v>
      </c>
      <c r="B408" t="s">
        <v>1214</v>
      </c>
      <c r="C408">
        <v>2</v>
      </c>
      <c r="D408" t="s">
        <v>485</v>
      </c>
      <c r="E408" t="s">
        <v>1224</v>
      </c>
      <c r="F408" t="s">
        <v>19</v>
      </c>
      <c r="G408" t="s">
        <v>19</v>
      </c>
      <c r="H408" t="s">
        <v>19</v>
      </c>
      <c r="I408" t="s">
        <v>19</v>
      </c>
      <c r="J408" t="s">
        <v>19</v>
      </c>
      <c r="K408" t="s">
        <v>19</v>
      </c>
      <c r="L408" t="s">
        <v>19</v>
      </c>
      <c r="M408" t="s">
        <v>19</v>
      </c>
      <c r="N408" t="s">
        <v>19</v>
      </c>
      <c r="O408" t="s">
        <v>1900</v>
      </c>
      <c r="P408">
        <v>30</v>
      </c>
      <c r="Q408">
        <v>100</v>
      </c>
      <c r="R408" t="s">
        <v>511</v>
      </c>
      <c r="S408" t="s">
        <v>1219</v>
      </c>
      <c r="T408" s="171">
        <v>45670</v>
      </c>
      <c r="U408" s="171">
        <v>46022</v>
      </c>
      <c r="V408" t="s">
        <v>1214</v>
      </c>
    </row>
    <row r="409" spans="1:22" x14ac:dyDescent="0.25">
      <c r="A409" s="31" t="str">
        <f t="shared" si="6"/>
        <v>6000.2.4</v>
      </c>
      <c r="B409" t="s">
        <v>1214</v>
      </c>
      <c r="C409">
        <v>2</v>
      </c>
      <c r="D409" t="s">
        <v>485</v>
      </c>
      <c r="E409" t="s">
        <v>1225</v>
      </c>
      <c r="F409" t="s">
        <v>19</v>
      </c>
      <c r="G409" t="s">
        <v>19</v>
      </c>
      <c r="H409" t="s">
        <v>19</v>
      </c>
      <c r="I409" t="s">
        <v>19</v>
      </c>
      <c r="J409" t="s">
        <v>19</v>
      </c>
      <c r="K409" t="s">
        <v>19</v>
      </c>
      <c r="L409" t="s">
        <v>19</v>
      </c>
      <c r="M409" t="s">
        <v>19</v>
      </c>
      <c r="N409" t="s">
        <v>19</v>
      </c>
      <c r="O409" t="s">
        <v>1901</v>
      </c>
      <c r="P409">
        <v>30</v>
      </c>
      <c r="Q409">
        <v>6</v>
      </c>
      <c r="R409" t="s">
        <v>483</v>
      </c>
      <c r="S409" t="s">
        <v>1903</v>
      </c>
      <c r="T409" s="171">
        <v>45670</v>
      </c>
      <c r="U409" s="171">
        <v>46022</v>
      </c>
      <c r="V409" t="s">
        <v>1214</v>
      </c>
    </row>
    <row r="410" spans="1:22" x14ac:dyDescent="0.25">
      <c r="A410" s="31" t="str">
        <f t="shared" si="6"/>
        <v>6000.3</v>
      </c>
      <c r="B410" t="s">
        <v>1214</v>
      </c>
      <c r="C410">
        <v>2</v>
      </c>
      <c r="D410" t="s">
        <v>478</v>
      </c>
      <c r="E410" t="s">
        <v>1226</v>
      </c>
      <c r="F410" t="s">
        <v>497</v>
      </c>
      <c r="G410" t="s">
        <v>1511</v>
      </c>
      <c r="H410" t="s">
        <v>1512</v>
      </c>
      <c r="I410" t="s">
        <v>1513</v>
      </c>
      <c r="J410" t="s">
        <v>19</v>
      </c>
      <c r="K410" t="s">
        <v>481</v>
      </c>
      <c r="L410" t="s">
        <v>39</v>
      </c>
      <c r="M410" t="s">
        <v>1520</v>
      </c>
      <c r="N410" t="s">
        <v>1894</v>
      </c>
      <c r="O410" t="s">
        <v>1906</v>
      </c>
      <c r="P410">
        <v>14</v>
      </c>
      <c r="Q410">
        <v>2</v>
      </c>
      <c r="R410" t="s">
        <v>483</v>
      </c>
      <c r="S410" t="s">
        <v>1907</v>
      </c>
      <c r="T410" s="171">
        <v>45670</v>
      </c>
      <c r="U410" s="171">
        <v>46022</v>
      </c>
      <c r="V410" t="s">
        <v>1214</v>
      </c>
    </row>
    <row r="411" spans="1:22" x14ac:dyDescent="0.25">
      <c r="A411" s="31" t="str">
        <f t="shared" si="6"/>
        <v>6000.3.1</v>
      </c>
      <c r="B411" t="s">
        <v>1214</v>
      </c>
      <c r="C411">
        <v>2</v>
      </c>
      <c r="D411" t="s">
        <v>485</v>
      </c>
      <c r="E411" t="s">
        <v>1227</v>
      </c>
      <c r="F411" t="s">
        <v>19</v>
      </c>
      <c r="G411" t="s">
        <v>19</v>
      </c>
      <c r="H411" t="s">
        <v>19</v>
      </c>
      <c r="I411" t="s">
        <v>19</v>
      </c>
      <c r="J411" t="s">
        <v>19</v>
      </c>
      <c r="K411" t="s">
        <v>19</v>
      </c>
      <c r="L411" t="s">
        <v>19</v>
      </c>
      <c r="M411" t="s">
        <v>19</v>
      </c>
      <c r="N411" t="s">
        <v>19</v>
      </c>
      <c r="O411" t="s">
        <v>1897</v>
      </c>
      <c r="P411">
        <v>20</v>
      </c>
      <c r="Q411">
        <v>2</v>
      </c>
      <c r="R411" t="s">
        <v>483</v>
      </c>
      <c r="S411" t="s">
        <v>1908</v>
      </c>
      <c r="T411" s="171">
        <v>45670</v>
      </c>
      <c r="U411" s="171">
        <v>45897</v>
      </c>
      <c r="V411" t="s">
        <v>1214</v>
      </c>
    </row>
    <row r="412" spans="1:22" x14ac:dyDescent="0.25">
      <c r="A412" s="31" t="str">
        <f t="shared" si="6"/>
        <v>6000.3.2</v>
      </c>
      <c r="B412" t="s">
        <v>1214</v>
      </c>
      <c r="C412">
        <v>2</v>
      </c>
      <c r="D412" t="s">
        <v>485</v>
      </c>
      <c r="E412" t="s">
        <v>1228</v>
      </c>
      <c r="F412" t="s">
        <v>19</v>
      </c>
      <c r="G412" t="s">
        <v>19</v>
      </c>
      <c r="H412" t="s">
        <v>19</v>
      </c>
      <c r="I412" t="s">
        <v>19</v>
      </c>
      <c r="J412" t="s">
        <v>19</v>
      </c>
      <c r="K412" t="s">
        <v>19</v>
      </c>
      <c r="L412" t="s">
        <v>19</v>
      </c>
      <c r="M412" t="s">
        <v>19</v>
      </c>
      <c r="N412" t="s">
        <v>19</v>
      </c>
      <c r="O412" t="s">
        <v>191</v>
      </c>
      <c r="P412">
        <v>20</v>
      </c>
      <c r="Q412">
        <v>2</v>
      </c>
      <c r="R412" t="s">
        <v>483</v>
      </c>
      <c r="S412" t="s">
        <v>1909</v>
      </c>
      <c r="T412" s="171">
        <v>45670</v>
      </c>
      <c r="U412" s="171">
        <v>46022</v>
      </c>
      <c r="V412" t="s">
        <v>1214</v>
      </c>
    </row>
    <row r="413" spans="1:22" x14ac:dyDescent="0.25">
      <c r="A413" s="31" t="str">
        <f t="shared" si="6"/>
        <v>6000.3.3</v>
      </c>
      <c r="B413" t="s">
        <v>1214</v>
      </c>
      <c r="C413">
        <v>2</v>
      </c>
      <c r="D413" t="s">
        <v>485</v>
      </c>
      <c r="E413" t="s">
        <v>1229</v>
      </c>
      <c r="F413" t="s">
        <v>19</v>
      </c>
      <c r="G413" t="s">
        <v>19</v>
      </c>
      <c r="H413" t="s">
        <v>19</v>
      </c>
      <c r="I413" t="s">
        <v>19</v>
      </c>
      <c r="J413" t="s">
        <v>19</v>
      </c>
      <c r="K413" t="s">
        <v>19</v>
      </c>
      <c r="L413" t="s">
        <v>19</v>
      </c>
      <c r="M413" t="s">
        <v>19</v>
      </c>
      <c r="N413" t="s">
        <v>19</v>
      </c>
      <c r="O413" t="s">
        <v>1900</v>
      </c>
      <c r="P413">
        <v>30</v>
      </c>
      <c r="Q413">
        <v>100</v>
      </c>
      <c r="R413" t="s">
        <v>511</v>
      </c>
      <c r="S413" t="s">
        <v>1219</v>
      </c>
      <c r="T413" s="171">
        <v>45670</v>
      </c>
      <c r="U413" s="171">
        <v>46022</v>
      </c>
      <c r="V413" t="s">
        <v>1214</v>
      </c>
    </row>
    <row r="414" spans="1:22" x14ac:dyDescent="0.25">
      <c r="A414" s="31" t="str">
        <f t="shared" si="6"/>
        <v>6000.3.4</v>
      </c>
      <c r="B414" t="s">
        <v>1214</v>
      </c>
      <c r="C414">
        <v>2</v>
      </c>
      <c r="D414" t="s">
        <v>485</v>
      </c>
      <c r="E414" t="s">
        <v>1230</v>
      </c>
      <c r="F414" t="s">
        <v>19</v>
      </c>
      <c r="G414" t="s">
        <v>19</v>
      </c>
      <c r="H414" t="s">
        <v>19</v>
      </c>
      <c r="I414" t="s">
        <v>19</v>
      </c>
      <c r="J414" t="s">
        <v>19</v>
      </c>
      <c r="K414" t="s">
        <v>19</v>
      </c>
      <c r="L414" t="s">
        <v>19</v>
      </c>
      <c r="M414" t="s">
        <v>19</v>
      </c>
      <c r="N414" t="s">
        <v>19</v>
      </c>
      <c r="O414" t="s">
        <v>1901</v>
      </c>
      <c r="P414">
        <v>30</v>
      </c>
      <c r="Q414">
        <v>2</v>
      </c>
      <c r="R414" t="s">
        <v>483</v>
      </c>
      <c r="S414" t="s">
        <v>1907</v>
      </c>
      <c r="T414" s="171">
        <v>45670</v>
      </c>
      <c r="U414" s="171">
        <v>46022</v>
      </c>
      <c r="V414" t="s">
        <v>1214</v>
      </c>
    </row>
    <row r="415" spans="1:22" x14ac:dyDescent="0.25">
      <c r="A415" s="31" t="str">
        <f t="shared" si="6"/>
        <v>6000.4</v>
      </c>
      <c r="B415" t="s">
        <v>1214</v>
      </c>
      <c r="C415">
        <v>2</v>
      </c>
      <c r="D415" t="s">
        <v>478</v>
      </c>
      <c r="E415" t="s">
        <v>1231</v>
      </c>
      <c r="F415" t="s">
        <v>480</v>
      </c>
      <c r="G415" t="s">
        <v>1511</v>
      </c>
      <c r="H415" t="s">
        <v>1512</v>
      </c>
      <c r="I415" t="s">
        <v>1513</v>
      </c>
      <c r="J415" t="s">
        <v>19</v>
      </c>
      <c r="K415" t="s">
        <v>481</v>
      </c>
      <c r="L415" t="s">
        <v>39</v>
      </c>
      <c r="M415" t="s">
        <v>1005</v>
      </c>
      <c r="N415" t="s">
        <v>1894</v>
      </c>
      <c r="O415" t="s">
        <v>1910</v>
      </c>
      <c r="P415">
        <v>14</v>
      </c>
      <c r="Q415">
        <v>1</v>
      </c>
      <c r="R415" t="s">
        <v>483</v>
      </c>
      <c r="S415" t="s">
        <v>1239</v>
      </c>
      <c r="T415" s="171">
        <v>45691</v>
      </c>
      <c r="U415" s="171">
        <v>45947</v>
      </c>
      <c r="V415" t="s">
        <v>1214</v>
      </c>
    </row>
    <row r="416" spans="1:22" x14ac:dyDescent="0.25">
      <c r="A416" s="31" t="str">
        <f t="shared" si="6"/>
        <v>6000.4.1</v>
      </c>
      <c r="B416" t="s">
        <v>1214</v>
      </c>
      <c r="C416">
        <v>2</v>
      </c>
      <c r="D416" t="s">
        <v>485</v>
      </c>
      <c r="E416" t="s">
        <v>1232</v>
      </c>
      <c r="F416" t="s">
        <v>19</v>
      </c>
      <c r="G416" t="s">
        <v>19</v>
      </c>
      <c r="H416" t="s">
        <v>19</v>
      </c>
      <c r="I416" t="s">
        <v>19</v>
      </c>
      <c r="J416" t="s">
        <v>19</v>
      </c>
      <c r="K416" t="s">
        <v>19</v>
      </c>
      <c r="L416" t="s">
        <v>19</v>
      </c>
      <c r="M416" t="s">
        <v>19</v>
      </c>
      <c r="N416" t="s">
        <v>19</v>
      </c>
      <c r="O416" t="s">
        <v>457</v>
      </c>
      <c r="P416">
        <v>20</v>
      </c>
      <c r="Q416">
        <v>1</v>
      </c>
      <c r="R416" t="s">
        <v>483</v>
      </c>
      <c r="S416" t="s">
        <v>1233</v>
      </c>
      <c r="T416" s="171">
        <v>45691</v>
      </c>
      <c r="U416" s="171">
        <v>45730</v>
      </c>
      <c r="V416" t="s">
        <v>1214</v>
      </c>
    </row>
    <row r="417" spans="1:22" x14ac:dyDescent="0.25">
      <c r="A417" s="31" t="str">
        <f t="shared" si="6"/>
        <v>6000.4.2</v>
      </c>
      <c r="B417" t="s">
        <v>1214</v>
      </c>
      <c r="C417">
        <v>2</v>
      </c>
      <c r="D417" t="s">
        <v>485</v>
      </c>
      <c r="E417" t="s">
        <v>1234</v>
      </c>
      <c r="F417" t="s">
        <v>19</v>
      </c>
      <c r="G417" t="s">
        <v>19</v>
      </c>
      <c r="H417" t="s">
        <v>19</v>
      </c>
      <c r="I417" t="s">
        <v>19</v>
      </c>
      <c r="J417" t="s">
        <v>19</v>
      </c>
      <c r="K417" t="s">
        <v>19</v>
      </c>
      <c r="L417" t="s">
        <v>19</v>
      </c>
      <c r="M417" t="s">
        <v>19</v>
      </c>
      <c r="N417" t="s">
        <v>19</v>
      </c>
      <c r="O417" t="s">
        <v>458</v>
      </c>
      <c r="P417">
        <v>20</v>
      </c>
      <c r="Q417">
        <v>1</v>
      </c>
      <c r="R417" t="s">
        <v>483</v>
      </c>
      <c r="S417" t="s">
        <v>1235</v>
      </c>
      <c r="T417" s="171">
        <v>45733</v>
      </c>
      <c r="U417" s="171">
        <v>45751</v>
      </c>
      <c r="V417" t="s">
        <v>1214</v>
      </c>
    </row>
    <row r="418" spans="1:22" x14ac:dyDescent="0.25">
      <c r="A418" s="31" t="str">
        <f t="shared" si="6"/>
        <v>6000.4.3</v>
      </c>
      <c r="B418" t="s">
        <v>1214</v>
      </c>
      <c r="C418">
        <v>2</v>
      </c>
      <c r="D418" t="s">
        <v>485</v>
      </c>
      <c r="E418" t="s">
        <v>1236</v>
      </c>
      <c r="F418" t="s">
        <v>19</v>
      </c>
      <c r="G418" t="s">
        <v>19</v>
      </c>
      <c r="H418" t="s">
        <v>19</v>
      </c>
      <c r="I418" t="s">
        <v>19</v>
      </c>
      <c r="J418" t="s">
        <v>19</v>
      </c>
      <c r="K418" t="s">
        <v>19</v>
      </c>
      <c r="L418" t="s">
        <v>19</v>
      </c>
      <c r="M418" t="s">
        <v>19</v>
      </c>
      <c r="N418" t="s">
        <v>19</v>
      </c>
      <c r="O418" t="s">
        <v>57</v>
      </c>
      <c r="P418">
        <v>20</v>
      </c>
      <c r="Q418">
        <v>1</v>
      </c>
      <c r="R418" t="s">
        <v>483</v>
      </c>
      <c r="S418" t="s">
        <v>1237</v>
      </c>
      <c r="T418" s="171">
        <v>45754</v>
      </c>
      <c r="U418" s="171">
        <v>45779</v>
      </c>
      <c r="V418" t="s">
        <v>1214</v>
      </c>
    </row>
    <row r="419" spans="1:22" x14ac:dyDescent="0.25">
      <c r="A419" s="31" t="str">
        <f t="shared" si="6"/>
        <v>6000.4.4</v>
      </c>
      <c r="B419" t="s">
        <v>1214</v>
      </c>
      <c r="C419">
        <v>2</v>
      </c>
      <c r="D419" t="s">
        <v>485</v>
      </c>
      <c r="E419" t="s">
        <v>1238</v>
      </c>
      <c r="F419" t="s">
        <v>19</v>
      </c>
      <c r="G419" t="s">
        <v>19</v>
      </c>
      <c r="H419" t="s">
        <v>19</v>
      </c>
      <c r="I419" t="s">
        <v>19</v>
      </c>
      <c r="J419" t="s">
        <v>19</v>
      </c>
      <c r="K419" t="s">
        <v>19</v>
      </c>
      <c r="L419" t="s">
        <v>19</v>
      </c>
      <c r="M419" t="s">
        <v>19</v>
      </c>
      <c r="N419" t="s">
        <v>19</v>
      </c>
      <c r="O419" t="s">
        <v>459</v>
      </c>
      <c r="P419">
        <v>20</v>
      </c>
      <c r="Q419">
        <v>1</v>
      </c>
      <c r="R419" t="s">
        <v>483</v>
      </c>
      <c r="S419" t="s">
        <v>1239</v>
      </c>
      <c r="T419" s="171">
        <v>45782</v>
      </c>
      <c r="U419" s="171">
        <v>45800</v>
      </c>
      <c r="V419" t="s">
        <v>1214</v>
      </c>
    </row>
    <row r="420" spans="1:22" x14ac:dyDescent="0.25">
      <c r="A420" s="31" t="str">
        <f t="shared" si="6"/>
        <v>6000.4.5</v>
      </c>
      <c r="B420" t="s">
        <v>1214</v>
      </c>
      <c r="C420">
        <v>2</v>
      </c>
      <c r="D420" t="s">
        <v>485</v>
      </c>
      <c r="E420" t="s">
        <v>1240</v>
      </c>
      <c r="F420" t="s">
        <v>19</v>
      </c>
      <c r="G420" t="s">
        <v>19</v>
      </c>
      <c r="H420" t="s">
        <v>19</v>
      </c>
      <c r="I420" t="s">
        <v>19</v>
      </c>
      <c r="J420" t="s">
        <v>19</v>
      </c>
      <c r="K420" t="s">
        <v>19</v>
      </c>
      <c r="L420" t="s">
        <v>19</v>
      </c>
      <c r="M420" t="s">
        <v>19</v>
      </c>
      <c r="N420" t="s">
        <v>19</v>
      </c>
      <c r="O420" t="s">
        <v>460</v>
      </c>
      <c r="P420">
        <v>20</v>
      </c>
      <c r="Q420">
        <v>1</v>
      </c>
      <c r="R420" t="s">
        <v>483</v>
      </c>
      <c r="S420" t="s">
        <v>1239</v>
      </c>
      <c r="T420" s="171">
        <v>45828</v>
      </c>
      <c r="U420" s="171">
        <v>45947</v>
      </c>
      <c r="V420" t="s">
        <v>1214</v>
      </c>
    </row>
    <row r="421" spans="1:22" x14ac:dyDescent="0.25">
      <c r="A421" s="31" t="str">
        <f t="shared" si="6"/>
        <v>6000.5</v>
      </c>
      <c r="B421" t="s">
        <v>1214</v>
      </c>
      <c r="C421">
        <v>2</v>
      </c>
      <c r="D421" t="s">
        <v>478</v>
      </c>
      <c r="E421" t="s">
        <v>1241</v>
      </c>
      <c r="F421" t="s">
        <v>480</v>
      </c>
      <c r="G421" t="s">
        <v>1511</v>
      </c>
      <c r="H421" t="s">
        <v>1512</v>
      </c>
      <c r="I421" t="s">
        <v>1513</v>
      </c>
      <c r="J421" t="s">
        <v>19</v>
      </c>
      <c r="K421" t="s">
        <v>481</v>
      </c>
      <c r="L421" t="s">
        <v>39</v>
      </c>
      <c r="M421" t="s">
        <v>1005</v>
      </c>
      <c r="N421" t="s">
        <v>1894</v>
      </c>
      <c r="O421" t="s">
        <v>1911</v>
      </c>
      <c r="P421">
        <v>14</v>
      </c>
      <c r="Q421">
        <v>1</v>
      </c>
      <c r="R421" t="s">
        <v>483</v>
      </c>
      <c r="S421" t="s">
        <v>1235</v>
      </c>
      <c r="T421" s="171">
        <v>45707</v>
      </c>
      <c r="U421" s="171">
        <v>45961</v>
      </c>
      <c r="V421" t="s">
        <v>1214</v>
      </c>
    </row>
    <row r="422" spans="1:22" x14ac:dyDescent="0.25">
      <c r="A422" s="31" t="str">
        <f t="shared" si="6"/>
        <v>6000.5.1</v>
      </c>
      <c r="B422" t="s">
        <v>1214</v>
      </c>
      <c r="C422">
        <v>2</v>
      </c>
      <c r="D422" t="s">
        <v>485</v>
      </c>
      <c r="E422" t="s">
        <v>1242</v>
      </c>
      <c r="F422" t="s">
        <v>19</v>
      </c>
      <c r="G422" t="s">
        <v>19</v>
      </c>
      <c r="H422" t="s">
        <v>19</v>
      </c>
      <c r="I422" t="s">
        <v>19</v>
      </c>
      <c r="J422" t="s">
        <v>19</v>
      </c>
      <c r="K422" t="s">
        <v>19</v>
      </c>
      <c r="L422" t="s">
        <v>19</v>
      </c>
      <c r="M422" t="s">
        <v>19</v>
      </c>
      <c r="N422" t="s">
        <v>19</v>
      </c>
      <c r="O422" t="s">
        <v>461</v>
      </c>
      <c r="P422">
        <v>10</v>
      </c>
      <c r="Q422">
        <v>1</v>
      </c>
      <c r="R422" t="s">
        <v>483</v>
      </c>
      <c r="S422" t="s">
        <v>1243</v>
      </c>
      <c r="T422" s="171">
        <v>45707</v>
      </c>
      <c r="U422" s="171">
        <v>45721</v>
      </c>
      <c r="V422" t="s">
        <v>1214</v>
      </c>
    </row>
    <row r="423" spans="1:22" x14ac:dyDescent="0.25">
      <c r="A423" s="31" t="str">
        <f t="shared" si="6"/>
        <v>6000.5.2</v>
      </c>
      <c r="B423" t="s">
        <v>1214</v>
      </c>
      <c r="C423">
        <v>2</v>
      </c>
      <c r="D423" t="s">
        <v>485</v>
      </c>
      <c r="E423" t="s">
        <v>1244</v>
      </c>
      <c r="F423" t="s">
        <v>19</v>
      </c>
      <c r="G423" t="s">
        <v>19</v>
      </c>
      <c r="H423" t="s">
        <v>19</v>
      </c>
      <c r="I423" t="s">
        <v>19</v>
      </c>
      <c r="J423" t="s">
        <v>19</v>
      </c>
      <c r="K423" t="s">
        <v>19</v>
      </c>
      <c r="L423" t="s">
        <v>19</v>
      </c>
      <c r="M423" t="s">
        <v>19</v>
      </c>
      <c r="N423" t="s">
        <v>19</v>
      </c>
      <c r="O423" t="s">
        <v>462</v>
      </c>
      <c r="P423">
        <v>10</v>
      </c>
      <c r="Q423">
        <v>1</v>
      </c>
      <c r="R423" t="s">
        <v>483</v>
      </c>
      <c r="S423" t="s">
        <v>1245</v>
      </c>
      <c r="T423" s="171">
        <v>45722</v>
      </c>
      <c r="U423" s="171">
        <v>45736</v>
      </c>
      <c r="V423" t="s">
        <v>1214</v>
      </c>
    </row>
    <row r="424" spans="1:22" x14ac:dyDescent="0.25">
      <c r="A424" s="31" t="str">
        <f t="shared" si="6"/>
        <v>6000.5.3</v>
      </c>
      <c r="B424" t="s">
        <v>1214</v>
      </c>
      <c r="C424">
        <v>2</v>
      </c>
      <c r="D424" t="s">
        <v>485</v>
      </c>
      <c r="E424" t="s">
        <v>1246</v>
      </c>
      <c r="F424" t="s">
        <v>19</v>
      </c>
      <c r="G424" t="s">
        <v>19</v>
      </c>
      <c r="H424" t="s">
        <v>19</v>
      </c>
      <c r="I424" t="s">
        <v>19</v>
      </c>
      <c r="J424" t="s">
        <v>19</v>
      </c>
      <c r="K424" t="s">
        <v>19</v>
      </c>
      <c r="L424" t="s">
        <v>19</v>
      </c>
      <c r="M424" t="s">
        <v>19</v>
      </c>
      <c r="N424" t="s">
        <v>19</v>
      </c>
      <c r="O424" t="s">
        <v>463</v>
      </c>
      <c r="P424">
        <v>10</v>
      </c>
      <c r="Q424">
        <v>1</v>
      </c>
      <c r="R424" t="s">
        <v>483</v>
      </c>
      <c r="S424" t="s">
        <v>1239</v>
      </c>
      <c r="T424" s="171">
        <v>45737</v>
      </c>
      <c r="U424" s="171">
        <v>45772</v>
      </c>
      <c r="V424" t="s">
        <v>1214</v>
      </c>
    </row>
    <row r="425" spans="1:22" x14ac:dyDescent="0.25">
      <c r="A425" s="31" t="str">
        <f t="shared" si="6"/>
        <v>6000.5.4</v>
      </c>
      <c r="B425" t="s">
        <v>1214</v>
      </c>
      <c r="C425">
        <v>2</v>
      </c>
      <c r="D425" t="s">
        <v>485</v>
      </c>
      <c r="E425" t="s">
        <v>1247</v>
      </c>
      <c r="F425" t="s">
        <v>19</v>
      </c>
      <c r="G425" t="s">
        <v>19</v>
      </c>
      <c r="H425" t="s">
        <v>19</v>
      </c>
      <c r="I425" t="s">
        <v>19</v>
      </c>
      <c r="J425" t="s">
        <v>19</v>
      </c>
      <c r="K425" t="s">
        <v>19</v>
      </c>
      <c r="L425" t="s">
        <v>19</v>
      </c>
      <c r="M425" t="s">
        <v>19</v>
      </c>
      <c r="N425" t="s">
        <v>19</v>
      </c>
      <c r="O425" t="s">
        <v>457</v>
      </c>
      <c r="P425">
        <v>10</v>
      </c>
      <c r="Q425">
        <v>1</v>
      </c>
      <c r="R425" t="s">
        <v>483</v>
      </c>
      <c r="S425" t="s">
        <v>1233</v>
      </c>
      <c r="T425" s="171">
        <v>45803</v>
      </c>
      <c r="U425" s="171">
        <v>45856</v>
      </c>
      <c r="V425" t="s">
        <v>1214</v>
      </c>
    </row>
    <row r="426" spans="1:22" x14ac:dyDescent="0.25">
      <c r="A426" s="31" t="str">
        <f t="shared" si="6"/>
        <v>6000.5.5</v>
      </c>
      <c r="B426" t="s">
        <v>1214</v>
      </c>
      <c r="C426">
        <v>2</v>
      </c>
      <c r="D426" t="s">
        <v>485</v>
      </c>
      <c r="E426" t="s">
        <v>1248</v>
      </c>
      <c r="F426" t="s">
        <v>19</v>
      </c>
      <c r="G426" t="s">
        <v>19</v>
      </c>
      <c r="H426" t="s">
        <v>19</v>
      </c>
      <c r="I426" t="s">
        <v>19</v>
      </c>
      <c r="J426" t="s">
        <v>19</v>
      </c>
      <c r="K426" t="s">
        <v>19</v>
      </c>
      <c r="L426" t="s">
        <v>19</v>
      </c>
      <c r="M426" t="s">
        <v>19</v>
      </c>
      <c r="N426" t="s">
        <v>19</v>
      </c>
      <c r="O426" t="s">
        <v>458</v>
      </c>
      <c r="P426">
        <v>10</v>
      </c>
      <c r="Q426">
        <v>1</v>
      </c>
      <c r="R426" t="s">
        <v>483</v>
      </c>
      <c r="S426" t="s">
        <v>1235</v>
      </c>
      <c r="T426" s="171">
        <v>45859</v>
      </c>
      <c r="U426" s="171">
        <v>45884</v>
      </c>
      <c r="V426" t="s">
        <v>1214</v>
      </c>
    </row>
    <row r="427" spans="1:22" x14ac:dyDescent="0.25">
      <c r="A427" s="31" t="str">
        <f t="shared" si="6"/>
        <v>6000.5.6</v>
      </c>
      <c r="B427" t="s">
        <v>1214</v>
      </c>
      <c r="C427">
        <v>2</v>
      </c>
      <c r="D427" t="s">
        <v>485</v>
      </c>
      <c r="E427" t="s">
        <v>1249</v>
      </c>
      <c r="F427" t="s">
        <v>19</v>
      </c>
      <c r="G427" t="s">
        <v>19</v>
      </c>
      <c r="H427" t="s">
        <v>19</v>
      </c>
      <c r="I427" t="s">
        <v>19</v>
      </c>
      <c r="J427" t="s">
        <v>19</v>
      </c>
      <c r="K427" t="s">
        <v>19</v>
      </c>
      <c r="L427" t="s">
        <v>19</v>
      </c>
      <c r="M427" t="s">
        <v>19</v>
      </c>
      <c r="N427" t="s">
        <v>19</v>
      </c>
      <c r="O427" t="s">
        <v>57</v>
      </c>
      <c r="P427">
        <v>25</v>
      </c>
      <c r="Q427">
        <v>1</v>
      </c>
      <c r="R427" t="s">
        <v>483</v>
      </c>
      <c r="S427" t="s">
        <v>1237</v>
      </c>
      <c r="T427" s="171">
        <v>45901</v>
      </c>
      <c r="U427" s="171">
        <v>45933</v>
      </c>
      <c r="V427" t="s">
        <v>1214</v>
      </c>
    </row>
    <row r="428" spans="1:22" x14ac:dyDescent="0.25">
      <c r="A428" s="31" t="str">
        <f t="shared" si="6"/>
        <v>6000.5.7</v>
      </c>
      <c r="B428" t="s">
        <v>1214</v>
      </c>
      <c r="C428">
        <v>2</v>
      </c>
      <c r="D428" t="s">
        <v>485</v>
      </c>
      <c r="E428" t="s">
        <v>1250</v>
      </c>
      <c r="F428" t="s">
        <v>19</v>
      </c>
      <c r="G428" t="s">
        <v>19</v>
      </c>
      <c r="H428" t="s">
        <v>19</v>
      </c>
      <c r="I428" t="s">
        <v>19</v>
      </c>
      <c r="J428" t="s">
        <v>19</v>
      </c>
      <c r="K428" t="s">
        <v>19</v>
      </c>
      <c r="L428" t="s">
        <v>19</v>
      </c>
      <c r="M428" t="s">
        <v>19</v>
      </c>
      <c r="N428" t="s">
        <v>19</v>
      </c>
      <c r="O428" t="s">
        <v>459</v>
      </c>
      <c r="P428">
        <v>25</v>
      </c>
      <c r="Q428">
        <v>1</v>
      </c>
      <c r="R428" t="s">
        <v>483</v>
      </c>
      <c r="S428" t="s">
        <v>1235</v>
      </c>
      <c r="T428" s="171">
        <v>45936</v>
      </c>
      <c r="U428" s="171">
        <v>45961</v>
      </c>
      <c r="V428" t="s">
        <v>1214</v>
      </c>
    </row>
    <row r="429" spans="1:22" x14ac:dyDescent="0.25">
      <c r="A429" s="31" t="str">
        <f t="shared" si="6"/>
        <v>6000.6</v>
      </c>
      <c r="B429" t="s">
        <v>1214</v>
      </c>
      <c r="C429">
        <v>2</v>
      </c>
      <c r="D429" t="s">
        <v>478</v>
      </c>
      <c r="E429" t="s">
        <v>1251</v>
      </c>
      <c r="F429" t="s">
        <v>480</v>
      </c>
      <c r="G429" t="s">
        <v>1511</v>
      </c>
      <c r="H429" t="s">
        <v>1512</v>
      </c>
      <c r="I429" t="s">
        <v>1513</v>
      </c>
      <c r="J429" t="s">
        <v>19</v>
      </c>
      <c r="K429" t="s">
        <v>481</v>
      </c>
      <c r="L429" t="s">
        <v>39</v>
      </c>
      <c r="M429" t="s">
        <v>1005</v>
      </c>
      <c r="N429" t="s">
        <v>1894</v>
      </c>
      <c r="O429" t="s">
        <v>1912</v>
      </c>
      <c r="P429">
        <v>14</v>
      </c>
      <c r="Q429">
        <v>1</v>
      </c>
      <c r="R429" t="s">
        <v>483</v>
      </c>
      <c r="S429" t="s">
        <v>1257</v>
      </c>
      <c r="T429" s="171">
        <v>45839</v>
      </c>
      <c r="U429" s="171">
        <v>46003</v>
      </c>
      <c r="V429" t="s">
        <v>1214</v>
      </c>
    </row>
    <row r="430" spans="1:22" x14ac:dyDescent="0.25">
      <c r="A430" s="31" t="str">
        <f t="shared" si="6"/>
        <v>6000.6.1</v>
      </c>
      <c r="B430" t="s">
        <v>1214</v>
      </c>
      <c r="C430">
        <v>2</v>
      </c>
      <c r="D430" t="s">
        <v>485</v>
      </c>
      <c r="E430" t="s">
        <v>1252</v>
      </c>
      <c r="F430" t="s">
        <v>19</v>
      </c>
      <c r="G430" t="s">
        <v>19</v>
      </c>
      <c r="H430" t="s">
        <v>19</v>
      </c>
      <c r="I430" t="s">
        <v>19</v>
      </c>
      <c r="J430" t="s">
        <v>19</v>
      </c>
      <c r="K430" t="s">
        <v>19</v>
      </c>
      <c r="L430" t="s">
        <v>19</v>
      </c>
      <c r="M430" t="s">
        <v>19</v>
      </c>
      <c r="N430" t="s">
        <v>19</v>
      </c>
      <c r="O430" t="s">
        <v>464</v>
      </c>
      <c r="P430">
        <v>20</v>
      </c>
      <c r="Q430">
        <v>1</v>
      </c>
      <c r="R430" t="s">
        <v>483</v>
      </c>
      <c r="S430" t="s">
        <v>1253</v>
      </c>
      <c r="T430" s="171">
        <v>45839</v>
      </c>
      <c r="U430" s="171">
        <v>45960</v>
      </c>
      <c r="V430" t="s">
        <v>1214</v>
      </c>
    </row>
    <row r="431" spans="1:22" x14ac:dyDescent="0.25">
      <c r="A431" s="31" t="str">
        <f t="shared" si="6"/>
        <v>6000.6.2</v>
      </c>
      <c r="B431" t="s">
        <v>1214</v>
      </c>
      <c r="C431">
        <v>2</v>
      </c>
      <c r="D431" t="s">
        <v>485</v>
      </c>
      <c r="E431" t="s">
        <v>1254</v>
      </c>
      <c r="F431" t="s">
        <v>19</v>
      </c>
      <c r="G431" t="s">
        <v>19</v>
      </c>
      <c r="H431" t="s">
        <v>19</v>
      </c>
      <c r="I431" t="s">
        <v>19</v>
      </c>
      <c r="J431" t="s">
        <v>19</v>
      </c>
      <c r="K431" t="s">
        <v>19</v>
      </c>
      <c r="L431" t="s">
        <v>19</v>
      </c>
      <c r="M431" t="s">
        <v>19</v>
      </c>
      <c r="N431" t="s">
        <v>19</v>
      </c>
      <c r="O431" t="s">
        <v>465</v>
      </c>
      <c r="P431">
        <v>30</v>
      </c>
      <c r="Q431">
        <v>1</v>
      </c>
      <c r="R431" t="s">
        <v>483</v>
      </c>
      <c r="S431" t="s">
        <v>1255</v>
      </c>
      <c r="T431" s="171">
        <v>45965</v>
      </c>
      <c r="U431" s="171">
        <v>45982</v>
      </c>
      <c r="V431" t="s">
        <v>1214</v>
      </c>
    </row>
    <row r="432" spans="1:22" x14ac:dyDescent="0.25">
      <c r="A432" s="31" t="str">
        <f t="shared" si="6"/>
        <v>6000.6.3</v>
      </c>
      <c r="B432" t="s">
        <v>1214</v>
      </c>
      <c r="C432">
        <v>2</v>
      </c>
      <c r="D432" t="s">
        <v>485</v>
      </c>
      <c r="E432" t="s">
        <v>1256</v>
      </c>
      <c r="F432" t="s">
        <v>19</v>
      </c>
      <c r="G432" t="s">
        <v>19</v>
      </c>
      <c r="H432" t="s">
        <v>19</v>
      </c>
      <c r="I432" t="s">
        <v>19</v>
      </c>
      <c r="J432" t="s">
        <v>19</v>
      </c>
      <c r="K432" t="s">
        <v>19</v>
      </c>
      <c r="L432" t="s">
        <v>19</v>
      </c>
      <c r="M432" t="s">
        <v>19</v>
      </c>
      <c r="N432" t="s">
        <v>19</v>
      </c>
      <c r="O432" t="s">
        <v>466</v>
      </c>
      <c r="P432">
        <v>50</v>
      </c>
      <c r="Q432">
        <v>1</v>
      </c>
      <c r="R432" t="s">
        <v>483</v>
      </c>
      <c r="S432" t="s">
        <v>1257</v>
      </c>
      <c r="T432" s="171">
        <v>45985</v>
      </c>
      <c r="U432" s="171">
        <v>46003</v>
      </c>
      <c r="V432" t="s">
        <v>1214</v>
      </c>
    </row>
    <row r="433" spans="1:22" x14ac:dyDescent="0.25">
      <c r="A433" s="31" t="str">
        <f t="shared" si="6"/>
        <v>6000.7</v>
      </c>
      <c r="B433" t="s">
        <v>1214</v>
      </c>
      <c r="C433">
        <v>2</v>
      </c>
      <c r="D433" t="s">
        <v>478</v>
      </c>
      <c r="E433" t="s">
        <v>1258</v>
      </c>
      <c r="F433" t="s">
        <v>480</v>
      </c>
      <c r="G433" t="s">
        <v>1511</v>
      </c>
      <c r="H433" t="s">
        <v>1512</v>
      </c>
      <c r="I433" t="s">
        <v>1513</v>
      </c>
      <c r="J433" t="s">
        <v>19</v>
      </c>
      <c r="K433" t="s">
        <v>481</v>
      </c>
      <c r="L433" t="s">
        <v>39</v>
      </c>
      <c r="M433" t="s">
        <v>1005</v>
      </c>
      <c r="N433" t="s">
        <v>1894</v>
      </c>
      <c r="O433" t="s">
        <v>1913</v>
      </c>
      <c r="P433">
        <v>16</v>
      </c>
      <c r="Q433">
        <v>1</v>
      </c>
      <c r="R433" t="s">
        <v>483</v>
      </c>
      <c r="S433" t="s">
        <v>1267</v>
      </c>
      <c r="T433" s="171">
        <v>45726</v>
      </c>
      <c r="U433" s="171">
        <v>45968</v>
      </c>
      <c r="V433" t="s">
        <v>1214</v>
      </c>
    </row>
    <row r="434" spans="1:22" x14ac:dyDescent="0.25">
      <c r="A434" s="31" t="str">
        <f t="shared" si="6"/>
        <v>6000.7.1</v>
      </c>
      <c r="B434" t="s">
        <v>1214</v>
      </c>
      <c r="C434">
        <v>2</v>
      </c>
      <c r="D434" t="s">
        <v>485</v>
      </c>
      <c r="E434" t="s">
        <v>1259</v>
      </c>
      <c r="F434" t="s">
        <v>19</v>
      </c>
      <c r="G434" t="s">
        <v>19</v>
      </c>
      <c r="H434" t="s">
        <v>19</v>
      </c>
      <c r="I434" t="s">
        <v>19</v>
      </c>
      <c r="J434" t="s">
        <v>19</v>
      </c>
      <c r="K434" t="s">
        <v>19</v>
      </c>
      <c r="L434" t="s">
        <v>19</v>
      </c>
      <c r="M434" t="s">
        <v>19</v>
      </c>
      <c r="N434" t="s">
        <v>19</v>
      </c>
      <c r="O434" t="s">
        <v>467</v>
      </c>
      <c r="P434">
        <v>20</v>
      </c>
      <c r="Q434">
        <v>1</v>
      </c>
      <c r="R434" t="s">
        <v>483</v>
      </c>
      <c r="S434" t="s">
        <v>1260</v>
      </c>
      <c r="T434" s="171">
        <v>45726</v>
      </c>
      <c r="U434" s="171">
        <v>45912</v>
      </c>
      <c r="V434" t="s">
        <v>1214</v>
      </c>
    </row>
    <row r="435" spans="1:22" x14ac:dyDescent="0.25">
      <c r="A435" s="31" t="str">
        <f t="shared" si="6"/>
        <v>6000.7.2</v>
      </c>
      <c r="B435" t="s">
        <v>1214</v>
      </c>
      <c r="C435">
        <v>2</v>
      </c>
      <c r="D435" t="s">
        <v>485</v>
      </c>
      <c r="E435" t="s">
        <v>1261</v>
      </c>
      <c r="F435" t="s">
        <v>19</v>
      </c>
      <c r="G435" t="s">
        <v>19</v>
      </c>
      <c r="H435" t="s">
        <v>19</v>
      </c>
      <c r="I435" t="s">
        <v>19</v>
      </c>
      <c r="J435" t="s">
        <v>19</v>
      </c>
      <c r="K435" t="s">
        <v>19</v>
      </c>
      <c r="L435" t="s">
        <v>19</v>
      </c>
      <c r="M435" t="s">
        <v>19</v>
      </c>
      <c r="N435" t="s">
        <v>19</v>
      </c>
      <c r="O435" t="s">
        <v>468</v>
      </c>
      <c r="P435">
        <v>20</v>
      </c>
      <c r="Q435">
        <v>1</v>
      </c>
      <c r="R435" t="s">
        <v>483</v>
      </c>
      <c r="S435" t="s">
        <v>1262</v>
      </c>
      <c r="T435" s="171">
        <v>45901</v>
      </c>
      <c r="U435" s="171">
        <v>45926</v>
      </c>
      <c r="V435" t="s">
        <v>1214</v>
      </c>
    </row>
    <row r="436" spans="1:22" x14ac:dyDescent="0.25">
      <c r="A436" s="31" t="str">
        <f t="shared" si="6"/>
        <v>6000.7.3</v>
      </c>
      <c r="B436" t="s">
        <v>1214</v>
      </c>
      <c r="C436">
        <v>2</v>
      </c>
      <c r="D436" t="s">
        <v>485</v>
      </c>
      <c r="E436" t="s">
        <v>1263</v>
      </c>
      <c r="F436" t="s">
        <v>19</v>
      </c>
      <c r="G436" t="s">
        <v>19</v>
      </c>
      <c r="H436" t="s">
        <v>19</v>
      </c>
      <c r="I436" t="s">
        <v>19</v>
      </c>
      <c r="J436" t="s">
        <v>19</v>
      </c>
      <c r="K436" t="s">
        <v>19</v>
      </c>
      <c r="L436" t="s">
        <v>19</v>
      </c>
      <c r="M436" t="s">
        <v>19</v>
      </c>
      <c r="N436" t="s">
        <v>19</v>
      </c>
      <c r="O436" t="s">
        <v>469</v>
      </c>
      <c r="P436">
        <v>30</v>
      </c>
      <c r="Q436">
        <v>1</v>
      </c>
      <c r="R436" t="s">
        <v>483</v>
      </c>
      <c r="S436" t="s">
        <v>1264</v>
      </c>
      <c r="T436" s="171">
        <v>45929</v>
      </c>
      <c r="U436" s="171">
        <v>45933</v>
      </c>
      <c r="V436" t="s">
        <v>1214</v>
      </c>
    </row>
    <row r="437" spans="1:22" x14ac:dyDescent="0.25">
      <c r="A437" s="31" t="str">
        <f t="shared" si="6"/>
        <v>6000.7.4</v>
      </c>
      <c r="B437" t="s">
        <v>1214</v>
      </c>
      <c r="C437">
        <v>2</v>
      </c>
      <c r="D437" t="s">
        <v>485</v>
      </c>
      <c r="E437" t="s">
        <v>1265</v>
      </c>
      <c r="F437" t="s">
        <v>19</v>
      </c>
      <c r="G437" t="s">
        <v>19</v>
      </c>
      <c r="H437" t="s">
        <v>19</v>
      </c>
      <c r="I437" t="s">
        <v>19</v>
      </c>
      <c r="J437" t="s">
        <v>19</v>
      </c>
      <c r="K437" t="s">
        <v>19</v>
      </c>
      <c r="L437" t="s">
        <v>19</v>
      </c>
      <c r="M437" t="s">
        <v>19</v>
      </c>
      <c r="N437" t="s">
        <v>19</v>
      </c>
      <c r="O437" t="s">
        <v>1266</v>
      </c>
      <c r="P437">
        <v>30</v>
      </c>
      <c r="Q437">
        <v>1</v>
      </c>
      <c r="R437" t="s">
        <v>483</v>
      </c>
      <c r="S437" t="s">
        <v>1267</v>
      </c>
      <c r="T437" s="171">
        <v>45950</v>
      </c>
      <c r="U437" s="171">
        <v>45968</v>
      </c>
      <c r="V437" t="s">
        <v>1214</v>
      </c>
    </row>
    <row r="438" spans="1:22" x14ac:dyDescent="0.25">
      <c r="A438" s="31" t="str">
        <f t="shared" si="6"/>
        <v>142.1</v>
      </c>
      <c r="B438" t="s">
        <v>589</v>
      </c>
      <c r="C438">
        <v>1</v>
      </c>
      <c r="D438" t="s">
        <v>478</v>
      </c>
      <c r="E438" t="s">
        <v>590</v>
      </c>
      <c r="F438" t="s">
        <v>497</v>
      </c>
      <c r="G438" t="s">
        <v>1502</v>
      </c>
      <c r="H438" t="s">
        <v>1503</v>
      </c>
      <c r="I438" t="s">
        <v>1504</v>
      </c>
      <c r="J438" t="s">
        <v>1857</v>
      </c>
      <c r="K438" t="s">
        <v>481</v>
      </c>
      <c r="L438" t="s">
        <v>20</v>
      </c>
      <c r="M438" t="s">
        <v>592</v>
      </c>
      <c r="N438" t="s">
        <v>19</v>
      </c>
      <c r="O438" t="s">
        <v>167</v>
      </c>
      <c r="P438">
        <v>100</v>
      </c>
      <c r="Q438">
        <v>100</v>
      </c>
      <c r="R438" t="s">
        <v>511</v>
      </c>
      <c r="S438" t="s">
        <v>593</v>
      </c>
      <c r="T438" s="171">
        <v>45659</v>
      </c>
      <c r="U438" s="171">
        <v>46013</v>
      </c>
      <c r="V438" t="s">
        <v>589</v>
      </c>
    </row>
    <row r="439" spans="1:22" x14ac:dyDescent="0.25">
      <c r="A439" s="31" t="str">
        <f t="shared" si="6"/>
        <v>142.1.1</v>
      </c>
      <c r="B439" t="s">
        <v>589</v>
      </c>
      <c r="C439">
        <v>1</v>
      </c>
      <c r="D439" t="s">
        <v>485</v>
      </c>
      <c r="E439" t="s">
        <v>594</v>
      </c>
      <c r="F439" t="s">
        <v>19</v>
      </c>
      <c r="G439" t="s">
        <v>19</v>
      </c>
      <c r="H439" t="s">
        <v>19</v>
      </c>
      <c r="I439" t="s">
        <v>19</v>
      </c>
      <c r="J439" t="s">
        <v>19</v>
      </c>
      <c r="K439" t="s">
        <v>19</v>
      </c>
      <c r="L439" t="s">
        <v>19</v>
      </c>
      <c r="M439" t="s">
        <v>19</v>
      </c>
      <c r="N439" t="s">
        <v>19</v>
      </c>
      <c r="O439" t="s">
        <v>168</v>
      </c>
      <c r="P439">
        <v>25</v>
      </c>
      <c r="Q439">
        <v>100</v>
      </c>
      <c r="R439" t="s">
        <v>511</v>
      </c>
      <c r="S439" t="s">
        <v>595</v>
      </c>
      <c r="T439" s="171">
        <v>45659</v>
      </c>
      <c r="U439" s="171">
        <v>46013</v>
      </c>
      <c r="V439" t="s">
        <v>589</v>
      </c>
    </row>
    <row r="440" spans="1:22" x14ac:dyDescent="0.25">
      <c r="A440" s="31" t="str">
        <f t="shared" si="6"/>
        <v>142.1.2</v>
      </c>
      <c r="B440" t="s">
        <v>589</v>
      </c>
      <c r="C440">
        <v>1</v>
      </c>
      <c r="D440" t="s">
        <v>485</v>
      </c>
      <c r="E440" t="s">
        <v>596</v>
      </c>
      <c r="F440" t="s">
        <v>19</v>
      </c>
      <c r="G440" t="s">
        <v>19</v>
      </c>
      <c r="H440" t="s">
        <v>19</v>
      </c>
      <c r="I440" t="s">
        <v>19</v>
      </c>
      <c r="J440" t="s">
        <v>19</v>
      </c>
      <c r="K440" t="s">
        <v>19</v>
      </c>
      <c r="L440" t="s">
        <v>19</v>
      </c>
      <c r="M440" t="s">
        <v>19</v>
      </c>
      <c r="N440" t="s">
        <v>19</v>
      </c>
      <c r="O440" t="s">
        <v>1914</v>
      </c>
      <c r="P440">
        <v>25</v>
      </c>
      <c r="Q440">
        <v>100</v>
      </c>
      <c r="R440" t="s">
        <v>511</v>
      </c>
      <c r="S440" t="s">
        <v>597</v>
      </c>
      <c r="T440" s="171">
        <v>45659</v>
      </c>
      <c r="U440" s="171">
        <v>46013</v>
      </c>
      <c r="V440" t="s">
        <v>589</v>
      </c>
    </row>
    <row r="441" spans="1:22" x14ac:dyDescent="0.25">
      <c r="A441" s="31" t="str">
        <f t="shared" si="6"/>
        <v>142.1.3</v>
      </c>
      <c r="B441" t="s">
        <v>589</v>
      </c>
      <c r="C441">
        <v>1</v>
      </c>
      <c r="D441" t="s">
        <v>485</v>
      </c>
      <c r="E441" t="s">
        <v>598</v>
      </c>
      <c r="F441" t="s">
        <v>19</v>
      </c>
      <c r="G441" t="s">
        <v>19</v>
      </c>
      <c r="H441" t="s">
        <v>19</v>
      </c>
      <c r="I441" t="s">
        <v>19</v>
      </c>
      <c r="J441" t="s">
        <v>19</v>
      </c>
      <c r="K441" t="s">
        <v>19</v>
      </c>
      <c r="L441" t="s">
        <v>19</v>
      </c>
      <c r="M441" t="s">
        <v>19</v>
      </c>
      <c r="N441" t="s">
        <v>19</v>
      </c>
      <c r="O441" t="s">
        <v>169</v>
      </c>
      <c r="P441">
        <v>10</v>
      </c>
      <c r="Q441">
        <v>1</v>
      </c>
      <c r="R441" t="s">
        <v>483</v>
      </c>
      <c r="S441" t="s">
        <v>599</v>
      </c>
      <c r="T441" s="171">
        <v>45717</v>
      </c>
      <c r="U441" s="171">
        <v>45839</v>
      </c>
      <c r="V441" t="s">
        <v>589</v>
      </c>
    </row>
    <row r="442" spans="1:22" x14ac:dyDescent="0.25">
      <c r="A442" s="31" t="str">
        <f t="shared" si="6"/>
        <v>142.1.4</v>
      </c>
      <c r="B442" t="s">
        <v>589</v>
      </c>
      <c r="C442">
        <v>1</v>
      </c>
      <c r="D442" t="s">
        <v>485</v>
      </c>
      <c r="E442" t="s">
        <v>600</v>
      </c>
      <c r="F442" t="s">
        <v>19</v>
      </c>
      <c r="G442" t="s">
        <v>19</v>
      </c>
      <c r="H442" t="s">
        <v>19</v>
      </c>
      <c r="I442" t="s">
        <v>19</v>
      </c>
      <c r="J442" t="s">
        <v>19</v>
      </c>
      <c r="K442" t="s">
        <v>19</v>
      </c>
      <c r="L442" t="s">
        <v>19</v>
      </c>
      <c r="M442" t="s">
        <v>19</v>
      </c>
      <c r="N442" t="s">
        <v>19</v>
      </c>
      <c r="O442" t="s">
        <v>170</v>
      </c>
      <c r="P442">
        <v>20</v>
      </c>
      <c r="Q442">
        <v>1</v>
      </c>
      <c r="R442" t="s">
        <v>483</v>
      </c>
      <c r="S442" t="s">
        <v>601</v>
      </c>
      <c r="T442" s="171">
        <v>45779</v>
      </c>
      <c r="U442" s="171">
        <v>45835</v>
      </c>
      <c r="V442" t="s">
        <v>589</v>
      </c>
    </row>
    <row r="443" spans="1:22" x14ac:dyDescent="0.25">
      <c r="A443" s="31" t="str">
        <f t="shared" si="6"/>
        <v>142.1.5</v>
      </c>
      <c r="B443" t="s">
        <v>589</v>
      </c>
      <c r="C443">
        <v>1</v>
      </c>
      <c r="D443" t="s">
        <v>485</v>
      </c>
      <c r="E443" t="s">
        <v>602</v>
      </c>
      <c r="F443" t="s">
        <v>19</v>
      </c>
      <c r="G443" t="s">
        <v>19</v>
      </c>
      <c r="H443" t="s">
        <v>19</v>
      </c>
      <c r="I443" t="s">
        <v>19</v>
      </c>
      <c r="J443" t="s">
        <v>19</v>
      </c>
      <c r="K443" t="s">
        <v>19</v>
      </c>
      <c r="L443" t="s">
        <v>19</v>
      </c>
      <c r="M443" t="s">
        <v>19</v>
      </c>
      <c r="N443" t="s">
        <v>19</v>
      </c>
      <c r="O443" t="s">
        <v>171</v>
      </c>
      <c r="P443">
        <v>20</v>
      </c>
      <c r="Q443">
        <v>1</v>
      </c>
      <c r="R443" t="s">
        <v>483</v>
      </c>
      <c r="S443" t="s">
        <v>603</v>
      </c>
      <c r="T443" s="171">
        <v>45931</v>
      </c>
      <c r="U443" s="171">
        <v>46013</v>
      </c>
      <c r="V443" t="s">
        <v>589</v>
      </c>
    </row>
    <row r="444" spans="1:22" x14ac:dyDescent="0.25">
      <c r="A444" s="31" t="str">
        <f t="shared" si="6"/>
        <v>3100.1</v>
      </c>
      <c r="B444" t="s">
        <v>646</v>
      </c>
      <c r="C444">
        <v>2</v>
      </c>
      <c r="D444" t="s">
        <v>478</v>
      </c>
      <c r="E444" t="s">
        <v>647</v>
      </c>
      <c r="F444" t="s">
        <v>480</v>
      </c>
      <c r="G444" t="s">
        <v>1511</v>
      </c>
      <c r="H444" t="s">
        <v>1512</v>
      </c>
      <c r="I444" t="s">
        <v>1513</v>
      </c>
      <c r="J444" t="s">
        <v>1871</v>
      </c>
      <c r="K444" t="s">
        <v>481</v>
      </c>
      <c r="L444" t="s">
        <v>20</v>
      </c>
      <c r="M444" t="s">
        <v>632</v>
      </c>
      <c r="N444" t="s">
        <v>1872</v>
      </c>
      <c r="O444" t="s">
        <v>263</v>
      </c>
      <c r="P444">
        <v>40</v>
      </c>
      <c r="Q444">
        <v>1070</v>
      </c>
      <c r="R444" t="s">
        <v>483</v>
      </c>
      <c r="S444" t="s">
        <v>1915</v>
      </c>
      <c r="T444" s="171">
        <v>45706</v>
      </c>
      <c r="U444" s="171">
        <v>45989</v>
      </c>
      <c r="V444" t="s">
        <v>646</v>
      </c>
    </row>
    <row r="445" spans="1:22" x14ac:dyDescent="0.25">
      <c r="A445" s="31" t="str">
        <f t="shared" si="6"/>
        <v>3100.1.2</v>
      </c>
      <c r="B445" t="s">
        <v>646</v>
      </c>
      <c r="C445">
        <v>2</v>
      </c>
      <c r="D445" t="s">
        <v>485</v>
      </c>
      <c r="E445" t="s">
        <v>650</v>
      </c>
      <c r="F445" t="s">
        <v>19</v>
      </c>
      <c r="G445" t="s">
        <v>19</v>
      </c>
      <c r="H445" t="s">
        <v>19</v>
      </c>
      <c r="I445" t="s">
        <v>19</v>
      </c>
      <c r="J445" t="s">
        <v>19</v>
      </c>
      <c r="K445" t="s">
        <v>19</v>
      </c>
      <c r="L445" t="s">
        <v>19</v>
      </c>
      <c r="M445" t="s">
        <v>19</v>
      </c>
      <c r="N445" t="s">
        <v>19</v>
      </c>
      <c r="O445" t="s">
        <v>264</v>
      </c>
      <c r="P445">
        <v>25</v>
      </c>
      <c r="Q445">
        <v>1</v>
      </c>
      <c r="R445" t="s">
        <v>483</v>
      </c>
      <c r="S445" t="s">
        <v>651</v>
      </c>
      <c r="T445" s="171">
        <v>45748</v>
      </c>
      <c r="U445" s="171">
        <v>45777</v>
      </c>
      <c r="V445" t="s">
        <v>646</v>
      </c>
    </row>
    <row r="446" spans="1:22" x14ac:dyDescent="0.25">
      <c r="A446" s="31" t="str">
        <f t="shared" si="6"/>
        <v>3100.1.3</v>
      </c>
      <c r="B446" t="s">
        <v>646</v>
      </c>
      <c r="C446">
        <v>2</v>
      </c>
      <c r="D446" t="s">
        <v>485</v>
      </c>
      <c r="E446" t="s">
        <v>652</v>
      </c>
      <c r="F446" t="s">
        <v>19</v>
      </c>
      <c r="G446" t="s">
        <v>19</v>
      </c>
      <c r="H446" t="s">
        <v>19</v>
      </c>
      <c r="I446" t="s">
        <v>19</v>
      </c>
      <c r="J446" t="s">
        <v>19</v>
      </c>
      <c r="K446" t="s">
        <v>19</v>
      </c>
      <c r="L446" t="s">
        <v>19</v>
      </c>
      <c r="M446" t="s">
        <v>19</v>
      </c>
      <c r="N446" t="s">
        <v>19</v>
      </c>
      <c r="O446" t="s">
        <v>28</v>
      </c>
      <c r="P446">
        <v>60</v>
      </c>
      <c r="Q446">
        <v>1070</v>
      </c>
      <c r="R446" t="s">
        <v>483</v>
      </c>
      <c r="S446" t="s">
        <v>1915</v>
      </c>
      <c r="T446" s="171">
        <v>45755</v>
      </c>
      <c r="U446" s="171">
        <v>45989</v>
      </c>
      <c r="V446" t="s">
        <v>646</v>
      </c>
    </row>
    <row r="447" spans="1:22" x14ac:dyDescent="0.25">
      <c r="A447" s="31" t="str">
        <f t="shared" si="6"/>
        <v>3100.1.1</v>
      </c>
      <c r="B447" t="s">
        <v>646</v>
      </c>
      <c r="C447">
        <v>2</v>
      </c>
      <c r="D447" t="s">
        <v>485</v>
      </c>
      <c r="E447" t="s">
        <v>648</v>
      </c>
      <c r="F447" t="s">
        <v>19</v>
      </c>
      <c r="G447" t="s">
        <v>19</v>
      </c>
      <c r="H447" t="s">
        <v>19</v>
      </c>
      <c r="I447" t="s">
        <v>19</v>
      </c>
      <c r="J447" t="s">
        <v>19</v>
      </c>
      <c r="K447" t="s">
        <v>19</v>
      </c>
      <c r="L447" t="s">
        <v>19</v>
      </c>
      <c r="M447" t="s">
        <v>19</v>
      </c>
      <c r="N447" t="s">
        <v>19</v>
      </c>
      <c r="O447" t="s">
        <v>27</v>
      </c>
      <c r="P447">
        <v>15</v>
      </c>
      <c r="Q447">
        <v>1</v>
      </c>
      <c r="R447" t="s">
        <v>483</v>
      </c>
      <c r="S447" t="s">
        <v>649</v>
      </c>
      <c r="T447" s="171">
        <v>45706</v>
      </c>
      <c r="U447" s="171">
        <v>45747</v>
      </c>
      <c r="V447" t="s">
        <v>646</v>
      </c>
    </row>
    <row r="448" spans="1:22" x14ac:dyDescent="0.25">
      <c r="A448" s="31" t="str">
        <f t="shared" si="6"/>
        <v>3100.2</v>
      </c>
      <c r="B448" t="s">
        <v>646</v>
      </c>
      <c r="C448">
        <v>2</v>
      </c>
      <c r="D448" t="s">
        <v>478</v>
      </c>
      <c r="E448" t="s">
        <v>653</v>
      </c>
      <c r="F448" t="s">
        <v>480</v>
      </c>
      <c r="G448" t="s">
        <v>1511</v>
      </c>
      <c r="H448" t="s">
        <v>1512</v>
      </c>
      <c r="I448" t="s">
        <v>1513</v>
      </c>
      <c r="J448" t="s">
        <v>1857</v>
      </c>
      <c r="K448" t="s">
        <v>481</v>
      </c>
      <c r="L448" t="s">
        <v>29</v>
      </c>
      <c r="M448" t="s">
        <v>632</v>
      </c>
      <c r="N448" t="s">
        <v>1873</v>
      </c>
      <c r="O448" t="s">
        <v>265</v>
      </c>
      <c r="P448">
        <v>40</v>
      </c>
      <c r="Q448">
        <v>40</v>
      </c>
      <c r="R448" t="s">
        <v>483</v>
      </c>
      <c r="S448" t="s">
        <v>655</v>
      </c>
      <c r="T448" s="171">
        <v>45671</v>
      </c>
      <c r="U448" s="171">
        <v>45989</v>
      </c>
      <c r="V448" t="s">
        <v>646</v>
      </c>
    </row>
    <row r="449" spans="1:22" x14ac:dyDescent="0.25">
      <c r="A449" s="31" t="str">
        <f t="shared" si="6"/>
        <v>3100.2.1</v>
      </c>
      <c r="B449" t="s">
        <v>646</v>
      </c>
      <c r="C449">
        <v>2</v>
      </c>
      <c r="D449" t="s">
        <v>485</v>
      </c>
      <c r="E449" t="s">
        <v>656</v>
      </c>
      <c r="F449" t="s">
        <v>19</v>
      </c>
      <c r="G449" t="s">
        <v>19</v>
      </c>
      <c r="H449" t="s">
        <v>19</v>
      </c>
      <c r="I449" t="s">
        <v>19</v>
      </c>
      <c r="J449" t="s">
        <v>19</v>
      </c>
      <c r="K449" t="s">
        <v>19</v>
      </c>
      <c r="L449" t="s">
        <v>19</v>
      </c>
      <c r="M449" t="s">
        <v>19</v>
      </c>
      <c r="N449" t="s">
        <v>19</v>
      </c>
      <c r="O449" t="s">
        <v>266</v>
      </c>
      <c r="P449">
        <v>15</v>
      </c>
      <c r="Q449">
        <v>1</v>
      </c>
      <c r="R449" t="s">
        <v>483</v>
      </c>
      <c r="S449" t="s">
        <v>657</v>
      </c>
      <c r="T449" s="171">
        <v>45671</v>
      </c>
      <c r="U449" s="171">
        <v>45695</v>
      </c>
      <c r="V449" t="s">
        <v>646</v>
      </c>
    </row>
    <row r="450" spans="1:22" x14ac:dyDescent="0.25">
      <c r="A450" s="31" t="str">
        <f t="shared" si="6"/>
        <v>3100.2.2</v>
      </c>
      <c r="B450" t="s">
        <v>646</v>
      </c>
      <c r="C450">
        <v>2</v>
      </c>
      <c r="D450" t="s">
        <v>485</v>
      </c>
      <c r="E450" t="s">
        <v>658</v>
      </c>
      <c r="F450" t="s">
        <v>19</v>
      </c>
      <c r="G450" t="s">
        <v>19</v>
      </c>
      <c r="H450" t="s">
        <v>19</v>
      </c>
      <c r="I450" t="s">
        <v>19</v>
      </c>
      <c r="J450" t="s">
        <v>19</v>
      </c>
      <c r="K450" t="s">
        <v>19</v>
      </c>
      <c r="L450" t="s">
        <v>19</v>
      </c>
      <c r="M450" t="s">
        <v>19</v>
      </c>
      <c r="N450" t="s">
        <v>19</v>
      </c>
      <c r="O450" t="s">
        <v>30</v>
      </c>
      <c r="P450">
        <v>15</v>
      </c>
      <c r="Q450">
        <v>4</v>
      </c>
      <c r="R450" t="s">
        <v>483</v>
      </c>
      <c r="S450" t="s">
        <v>659</v>
      </c>
      <c r="T450" s="171">
        <v>45671</v>
      </c>
      <c r="U450" s="171">
        <v>45961</v>
      </c>
      <c r="V450" t="s">
        <v>646</v>
      </c>
    </row>
    <row r="451" spans="1:22" x14ac:dyDescent="0.25">
      <c r="A451" s="31" t="str">
        <f t="shared" ref="A451:A506" si="7">+E451</f>
        <v>3100.2.3</v>
      </c>
      <c r="B451" t="s">
        <v>646</v>
      </c>
      <c r="C451">
        <v>2</v>
      </c>
      <c r="D451" t="s">
        <v>485</v>
      </c>
      <c r="E451" t="s">
        <v>660</v>
      </c>
      <c r="F451" t="s">
        <v>19</v>
      </c>
      <c r="G451" t="s">
        <v>19</v>
      </c>
      <c r="H451" t="s">
        <v>19</v>
      </c>
      <c r="I451" t="s">
        <v>19</v>
      </c>
      <c r="J451" t="s">
        <v>19</v>
      </c>
      <c r="K451" t="s">
        <v>19</v>
      </c>
      <c r="L451" t="s">
        <v>19</v>
      </c>
      <c r="M451" t="s">
        <v>19</v>
      </c>
      <c r="N451" t="s">
        <v>19</v>
      </c>
      <c r="O451" t="s">
        <v>267</v>
      </c>
      <c r="P451">
        <v>70</v>
      </c>
      <c r="Q451">
        <v>40</v>
      </c>
      <c r="R451" t="s">
        <v>483</v>
      </c>
      <c r="S451" t="s">
        <v>655</v>
      </c>
      <c r="T451" s="171">
        <v>45695</v>
      </c>
      <c r="U451" s="171">
        <v>45989</v>
      </c>
      <c r="V451" t="s">
        <v>646</v>
      </c>
    </row>
    <row r="452" spans="1:22" x14ac:dyDescent="0.25">
      <c r="A452" s="31" t="str">
        <f t="shared" si="7"/>
        <v>3100.3</v>
      </c>
      <c r="B452" t="s">
        <v>646</v>
      </c>
      <c r="C452">
        <v>2</v>
      </c>
      <c r="D452" t="s">
        <v>478</v>
      </c>
      <c r="E452" t="s">
        <v>661</v>
      </c>
      <c r="F452" t="s">
        <v>480</v>
      </c>
      <c r="G452" t="s">
        <v>1511</v>
      </c>
      <c r="H452" t="s">
        <v>1512</v>
      </c>
      <c r="I452" t="s">
        <v>1513</v>
      </c>
      <c r="J452" t="s">
        <v>1857</v>
      </c>
      <c r="K452" t="s">
        <v>481</v>
      </c>
      <c r="L452" t="s">
        <v>20</v>
      </c>
      <c r="M452" t="s">
        <v>632</v>
      </c>
      <c r="N452" t="s">
        <v>19</v>
      </c>
      <c r="O452" t="s">
        <v>268</v>
      </c>
      <c r="P452">
        <v>20</v>
      </c>
      <c r="Q452">
        <v>80</v>
      </c>
      <c r="R452" t="s">
        <v>511</v>
      </c>
      <c r="S452" t="s">
        <v>663</v>
      </c>
      <c r="T452" s="171">
        <v>45659</v>
      </c>
      <c r="U452" s="171">
        <v>46022</v>
      </c>
      <c r="V452" t="s">
        <v>646</v>
      </c>
    </row>
    <row r="453" spans="1:22" x14ac:dyDescent="0.25">
      <c r="A453" s="31" t="str">
        <f t="shared" si="7"/>
        <v>3100.3.1</v>
      </c>
      <c r="B453" t="s">
        <v>646</v>
      </c>
      <c r="C453">
        <v>2</v>
      </c>
      <c r="D453" t="s">
        <v>485</v>
      </c>
      <c r="E453" t="s">
        <v>664</v>
      </c>
      <c r="F453" t="s">
        <v>19</v>
      </c>
      <c r="G453" t="s">
        <v>19</v>
      </c>
      <c r="H453" t="s">
        <v>19</v>
      </c>
      <c r="I453" t="s">
        <v>19</v>
      </c>
      <c r="J453" t="s">
        <v>19</v>
      </c>
      <c r="K453" t="s">
        <v>19</v>
      </c>
      <c r="L453" t="s">
        <v>19</v>
      </c>
      <c r="M453" t="s">
        <v>19</v>
      </c>
      <c r="N453" t="s">
        <v>19</v>
      </c>
      <c r="O453" t="s">
        <v>1916</v>
      </c>
      <c r="P453">
        <v>30</v>
      </c>
      <c r="Q453">
        <v>1</v>
      </c>
      <c r="R453" t="s">
        <v>483</v>
      </c>
      <c r="S453" t="s">
        <v>665</v>
      </c>
      <c r="T453" s="171">
        <v>45659</v>
      </c>
      <c r="U453" s="171">
        <v>45930</v>
      </c>
      <c r="V453" t="s">
        <v>646</v>
      </c>
    </row>
    <row r="454" spans="1:22" x14ac:dyDescent="0.25">
      <c r="A454" s="31" t="str">
        <f t="shared" si="7"/>
        <v>3100.3.2</v>
      </c>
      <c r="B454" t="s">
        <v>646</v>
      </c>
      <c r="C454">
        <v>2</v>
      </c>
      <c r="D454" t="s">
        <v>485</v>
      </c>
      <c r="E454" t="s">
        <v>666</v>
      </c>
      <c r="F454" t="s">
        <v>19</v>
      </c>
      <c r="G454" t="s">
        <v>19</v>
      </c>
      <c r="H454" t="s">
        <v>19</v>
      </c>
      <c r="I454" t="s">
        <v>19</v>
      </c>
      <c r="J454" t="s">
        <v>19</v>
      </c>
      <c r="K454" t="s">
        <v>19</v>
      </c>
      <c r="L454" t="s">
        <v>19</v>
      </c>
      <c r="M454" t="s">
        <v>19</v>
      </c>
      <c r="N454" t="s">
        <v>19</v>
      </c>
      <c r="O454" t="s">
        <v>1917</v>
      </c>
      <c r="P454">
        <v>70</v>
      </c>
      <c r="Q454">
        <v>80</v>
      </c>
      <c r="R454" t="s">
        <v>511</v>
      </c>
      <c r="S454" t="s">
        <v>1918</v>
      </c>
      <c r="T454" s="171">
        <v>45659</v>
      </c>
      <c r="U454" s="171">
        <v>46022</v>
      </c>
      <c r="V454" t="s">
        <v>646</v>
      </c>
    </row>
    <row r="455" spans="1:22" x14ac:dyDescent="0.25">
      <c r="A455" s="31" t="str">
        <f t="shared" si="7"/>
        <v>3100.3.3</v>
      </c>
      <c r="B455" s="157" t="s">
        <v>646</v>
      </c>
      <c r="C455" s="157">
        <v>2</v>
      </c>
      <c r="D455" s="157" t="s">
        <v>1813</v>
      </c>
      <c r="E455" s="157" t="s">
        <v>1919</v>
      </c>
      <c r="F455" s="157" t="s">
        <v>19</v>
      </c>
      <c r="G455" s="157" t="s">
        <v>19</v>
      </c>
      <c r="H455" s="157" t="s">
        <v>19</v>
      </c>
      <c r="I455" s="157" t="s">
        <v>19</v>
      </c>
      <c r="J455" s="157" t="s">
        <v>19</v>
      </c>
      <c r="K455" s="157" t="s">
        <v>19</v>
      </c>
      <c r="L455" s="157" t="s">
        <v>19</v>
      </c>
      <c r="M455" s="157" t="s">
        <v>19</v>
      </c>
      <c r="N455" s="157" t="s">
        <v>19</v>
      </c>
      <c r="O455" s="157" t="s">
        <v>269</v>
      </c>
      <c r="P455" s="157">
        <v>70</v>
      </c>
      <c r="Q455" s="157">
        <v>80</v>
      </c>
      <c r="R455" s="157" t="s">
        <v>511</v>
      </c>
      <c r="S455" s="157" t="s">
        <v>1920</v>
      </c>
      <c r="T455" s="187">
        <v>45659</v>
      </c>
      <c r="U455" s="187">
        <v>46022</v>
      </c>
      <c r="V455" s="157" t="s">
        <v>646</v>
      </c>
    </row>
    <row r="456" spans="1:22" x14ac:dyDescent="0.25">
      <c r="A456" s="31" t="str">
        <f t="shared" si="7"/>
        <v>30.1</v>
      </c>
      <c r="B456" t="s">
        <v>1082</v>
      </c>
      <c r="C456">
        <v>4</v>
      </c>
      <c r="D456" t="s">
        <v>478</v>
      </c>
      <c r="E456" t="s">
        <v>1083</v>
      </c>
      <c r="F456" t="s">
        <v>497</v>
      </c>
      <c r="G456" t="s">
        <v>1517</v>
      </c>
      <c r="H456" t="s">
        <v>1518</v>
      </c>
      <c r="I456" t="s">
        <v>1519</v>
      </c>
      <c r="J456" t="s">
        <v>19</v>
      </c>
      <c r="K456" t="s">
        <v>481</v>
      </c>
      <c r="L456" t="s">
        <v>20</v>
      </c>
      <c r="M456" t="s">
        <v>517</v>
      </c>
      <c r="N456" t="s">
        <v>19</v>
      </c>
      <c r="O456" t="s">
        <v>107</v>
      </c>
      <c r="P456">
        <v>20</v>
      </c>
      <c r="Q456">
        <v>1</v>
      </c>
      <c r="R456" t="s">
        <v>483</v>
      </c>
      <c r="S456" t="s">
        <v>1084</v>
      </c>
      <c r="T456" s="171">
        <v>45730</v>
      </c>
      <c r="U456" s="171">
        <v>46006</v>
      </c>
      <c r="V456" t="s">
        <v>1082</v>
      </c>
    </row>
    <row r="457" spans="1:22" x14ac:dyDescent="0.25">
      <c r="A457" s="31" t="str">
        <f t="shared" si="7"/>
        <v>30.1.1</v>
      </c>
      <c r="B457" t="s">
        <v>1082</v>
      </c>
      <c r="C457">
        <v>4</v>
      </c>
      <c r="D457" t="s">
        <v>485</v>
      </c>
      <c r="E457" t="s">
        <v>1085</v>
      </c>
      <c r="F457" t="s">
        <v>19</v>
      </c>
      <c r="G457" t="s">
        <v>19</v>
      </c>
      <c r="H457" t="s">
        <v>19</v>
      </c>
      <c r="I457" t="s">
        <v>19</v>
      </c>
      <c r="J457" t="s">
        <v>19</v>
      </c>
      <c r="K457" t="s">
        <v>19</v>
      </c>
      <c r="L457" t="s">
        <v>19</v>
      </c>
      <c r="M457" t="s">
        <v>19</v>
      </c>
      <c r="N457" t="s">
        <v>19</v>
      </c>
      <c r="O457" t="s">
        <v>108</v>
      </c>
      <c r="P457">
        <v>20</v>
      </c>
      <c r="Q457">
        <v>1</v>
      </c>
      <c r="R457" t="s">
        <v>483</v>
      </c>
      <c r="S457" t="s">
        <v>1086</v>
      </c>
      <c r="T457" s="171">
        <v>45730</v>
      </c>
      <c r="U457" s="171">
        <v>45762</v>
      </c>
      <c r="V457" t="s">
        <v>1082</v>
      </c>
    </row>
    <row r="458" spans="1:22" x14ac:dyDescent="0.25">
      <c r="A458" s="31" t="str">
        <f t="shared" si="7"/>
        <v>30.1.2</v>
      </c>
      <c r="B458" t="s">
        <v>1082</v>
      </c>
      <c r="C458">
        <v>4</v>
      </c>
      <c r="D458" t="s">
        <v>485</v>
      </c>
      <c r="E458" t="s">
        <v>1087</v>
      </c>
      <c r="F458" t="s">
        <v>19</v>
      </c>
      <c r="G458" t="s">
        <v>19</v>
      </c>
      <c r="H458" t="s">
        <v>19</v>
      </c>
      <c r="I458" t="s">
        <v>19</v>
      </c>
      <c r="J458" t="s">
        <v>19</v>
      </c>
      <c r="K458" t="s">
        <v>19</v>
      </c>
      <c r="L458" t="s">
        <v>19</v>
      </c>
      <c r="M458" t="s">
        <v>19</v>
      </c>
      <c r="N458" t="s">
        <v>19</v>
      </c>
      <c r="O458" t="s">
        <v>109</v>
      </c>
      <c r="P458">
        <v>20</v>
      </c>
      <c r="Q458">
        <v>1</v>
      </c>
      <c r="R458" t="s">
        <v>483</v>
      </c>
      <c r="S458" t="s">
        <v>1088</v>
      </c>
      <c r="T458" s="171">
        <v>45765</v>
      </c>
      <c r="U458" s="171">
        <v>45779</v>
      </c>
      <c r="V458" t="s">
        <v>1082</v>
      </c>
    </row>
    <row r="459" spans="1:22" x14ac:dyDescent="0.25">
      <c r="A459" s="31" t="str">
        <f t="shared" si="7"/>
        <v>30.1.3</v>
      </c>
      <c r="B459" t="s">
        <v>1082</v>
      </c>
      <c r="C459">
        <v>4</v>
      </c>
      <c r="D459" t="s">
        <v>485</v>
      </c>
      <c r="E459" t="s">
        <v>1089</v>
      </c>
      <c r="F459" t="s">
        <v>19</v>
      </c>
      <c r="G459" t="s">
        <v>19</v>
      </c>
      <c r="H459" t="s">
        <v>19</v>
      </c>
      <c r="I459" t="s">
        <v>19</v>
      </c>
      <c r="J459" t="s">
        <v>19</v>
      </c>
      <c r="K459" t="s">
        <v>19</v>
      </c>
      <c r="L459" t="s">
        <v>19</v>
      </c>
      <c r="M459" t="s">
        <v>19</v>
      </c>
      <c r="N459" t="s">
        <v>19</v>
      </c>
      <c r="O459" t="s">
        <v>110</v>
      </c>
      <c r="P459">
        <v>20</v>
      </c>
      <c r="Q459">
        <v>1</v>
      </c>
      <c r="R459" t="s">
        <v>483</v>
      </c>
      <c r="S459" t="s">
        <v>1090</v>
      </c>
      <c r="T459" s="171">
        <v>45782</v>
      </c>
      <c r="U459" s="171">
        <v>45912</v>
      </c>
      <c r="V459" t="s">
        <v>1082</v>
      </c>
    </row>
    <row r="460" spans="1:22" x14ac:dyDescent="0.25">
      <c r="A460" s="31" t="str">
        <f t="shared" si="7"/>
        <v>30.1.4</v>
      </c>
      <c r="B460" t="s">
        <v>1082</v>
      </c>
      <c r="C460">
        <v>4</v>
      </c>
      <c r="D460" t="s">
        <v>485</v>
      </c>
      <c r="E460" t="s">
        <v>1091</v>
      </c>
      <c r="F460" t="s">
        <v>19</v>
      </c>
      <c r="G460" t="s">
        <v>19</v>
      </c>
      <c r="H460" t="s">
        <v>19</v>
      </c>
      <c r="I460" t="s">
        <v>19</v>
      </c>
      <c r="J460" t="s">
        <v>19</v>
      </c>
      <c r="K460" t="s">
        <v>19</v>
      </c>
      <c r="L460" t="s">
        <v>19</v>
      </c>
      <c r="M460" t="s">
        <v>19</v>
      </c>
      <c r="N460" t="s">
        <v>19</v>
      </c>
      <c r="O460" t="s">
        <v>111</v>
      </c>
      <c r="P460">
        <v>40</v>
      </c>
      <c r="Q460">
        <v>2</v>
      </c>
      <c r="R460" t="s">
        <v>483</v>
      </c>
      <c r="S460" t="s">
        <v>1092</v>
      </c>
      <c r="T460" s="171">
        <v>45915</v>
      </c>
      <c r="U460" s="171">
        <v>46006</v>
      </c>
      <c r="V460" t="s">
        <v>1082</v>
      </c>
    </row>
    <row r="461" spans="1:22" x14ac:dyDescent="0.25">
      <c r="A461" s="31" t="str">
        <f t="shared" si="7"/>
        <v>30.2</v>
      </c>
      <c r="B461" t="s">
        <v>1082</v>
      </c>
      <c r="C461">
        <v>4</v>
      </c>
      <c r="D461" t="s">
        <v>478</v>
      </c>
      <c r="E461" t="s">
        <v>1093</v>
      </c>
      <c r="F461" t="s">
        <v>497</v>
      </c>
      <c r="G461" t="s">
        <v>1502</v>
      </c>
      <c r="H461" t="s">
        <v>1503</v>
      </c>
      <c r="I461" t="s">
        <v>1504</v>
      </c>
      <c r="J461" t="s">
        <v>1857</v>
      </c>
      <c r="K461" t="s">
        <v>481</v>
      </c>
      <c r="L461" t="s">
        <v>39</v>
      </c>
      <c r="M461" t="s">
        <v>592</v>
      </c>
      <c r="N461" t="s">
        <v>19</v>
      </c>
      <c r="O461" t="s">
        <v>159</v>
      </c>
      <c r="P461">
        <v>20</v>
      </c>
      <c r="Q461">
        <v>100</v>
      </c>
      <c r="R461" t="s">
        <v>511</v>
      </c>
      <c r="S461" t="s">
        <v>1094</v>
      </c>
      <c r="T461" s="171">
        <v>45712</v>
      </c>
      <c r="U461" s="171">
        <v>46010</v>
      </c>
      <c r="V461" t="s">
        <v>1082</v>
      </c>
    </row>
    <row r="462" spans="1:22" x14ac:dyDescent="0.25">
      <c r="A462" s="31" t="str">
        <f t="shared" si="7"/>
        <v>30.2.1</v>
      </c>
      <c r="B462" t="s">
        <v>1082</v>
      </c>
      <c r="C462">
        <v>4</v>
      </c>
      <c r="D462" t="s">
        <v>485</v>
      </c>
      <c r="E462" t="s">
        <v>1095</v>
      </c>
      <c r="F462" t="s">
        <v>19</v>
      </c>
      <c r="G462" t="s">
        <v>19</v>
      </c>
      <c r="H462" t="s">
        <v>19</v>
      </c>
      <c r="I462" t="s">
        <v>19</v>
      </c>
      <c r="J462" t="s">
        <v>19</v>
      </c>
      <c r="K462" t="s">
        <v>19</v>
      </c>
      <c r="L462" t="s">
        <v>19</v>
      </c>
      <c r="M462" t="s">
        <v>19</v>
      </c>
      <c r="N462" t="s">
        <v>19</v>
      </c>
      <c r="O462" t="s">
        <v>160</v>
      </c>
      <c r="P462">
        <v>15</v>
      </c>
      <c r="Q462">
        <v>2</v>
      </c>
      <c r="R462" t="s">
        <v>483</v>
      </c>
      <c r="S462" t="s">
        <v>1096</v>
      </c>
      <c r="T462" s="171">
        <v>45712</v>
      </c>
      <c r="U462" s="171">
        <v>45723</v>
      </c>
      <c r="V462" t="s">
        <v>1082</v>
      </c>
    </row>
    <row r="463" spans="1:22" x14ac:dyDescent="0.25">
      <c r="A463" s="31" t="str">
        <f t="shared" si="7"/>
        <v>30.2.2</v>
      </c>
      <c r="B463" t="s">
        <v>1082</v>
      </c>
      <c r="C463">
        <v>4</v>
      </c>
      <c r="D463" t="s">
        <v>485</v>
      </c>
      <c r="E463" t="s">
        <v>1097</v>
      </c>
      <c r="F463" t="s">
        <v>19</v>
      </c>
      <c r="G463" t="s">
        <v>19</v>
      </c>
      <c r="H463" t="s">
        <v>19</v>
      </c>
      <c r="I463" t="s">
        <v>19</v>
      </c>
      <c r="J463" t="s">
        <v>19</v>
      </c>
      <c r="K463" t="s">
        <v>19</v>
      </c>
      <c r="L463" t="s">
        <v>19</v>
      </c>
      <c r="M463" t="s">
        <v>19</v>
      </c>
      <c r="N463" t="s">
        <v>19</v>
      </c>
      <c r="O463" t="s">
        <v>161</v>
      </c>
      <c r="P463">
        <v>30</v>
      </c>
      <c r="Q463">
        <v>1</v>
      </c>
      <c r="R463" t="s">
        <v>483</v>
      </c>
      <c r="S463" t="s">
        <v>1098</v>
      </c>
      <c r="T463" s="171">
        <v>45726</v>
      </c>
      <c r="U463" s="171">
        <v>45777</v>
      </c>
      <c r="V463" t="s">
        <v>1082</v>
      </c>
    </row>
    <row r="464" spans="1:22" x14ac:dyDescent="0.25">
      <c r="A464" s="31" t="str">
        <f t="shared" si="7"/>
        <v>30.2.3</v>
      </c>
      <c r="B464" t="s">
        <v>1082</v>
      </c>
      <c r="C464">
        <v>4</v>
      </c>
      <c r="D464" t="s">
        <v>485</v>
      </c>
      <c r="E464" t="s">
        <v>1099</v>
      </c>
      <c r="F464" t="s">
        <v>19</v>
      </c>
      <c r="G464" t="s">
        <v>19</v>
      </c>
      <c r="H464" t="s">
        <v>19</v>
      </c>
      <c r="I464" t="s">
        <v>19</v>
      </c>
      <c r="J464" t="s">
        <v>19</v>
      </c>
      <c r="K464" t="s">
        <v>19</v>
      </c>
      <c r="L464" t="s">
        <v>19</v>
      </c>
      <c r="M464" t="s">
        <v>19</v>
      </c>
      <c r="N464" t="s">
        <v>19</v>
      </c>
      <c r="O464" t="s">
        <v>96</v>
      </c>
      <c r="P464">
        <v>50</v>
      </c>
      <c r="Q464">
        <v>100</v>
      </c>
      <c r="R464" t="s">
        <v>511</v>
      </c>
      <c r="S464" t="s">
        <v>853</v>
      </c>
      <c r="T464" s="171">
        <v>45778</v>
      </c>
      <c r="U464" s="171">
        <v>45989</v>
      </c>
      <c r="V464" t="s">
        <v>1082</v>
      </c>
    </row>
    <row r="465" spans="1:22" x14ac:dyDescent="0.25">
      <c r="A465" s="31" t="str">
        <f t="shared" si="7"/>
        <v>30.2.4</v>
      </c>
      <c r="B465" t="s">
        <v>1082</v>
      </c>
      <c r="C465">
        <v>4</v>
      </c>
      <c r="D465" t="s">
        <v>485</v>
      </c>
      <c r="E465" t="s">
        <v>1100</v>
      </c>
      <c r="F465" t="s">
        <v>19</v>
      </c>
      <c r="G465" t="s">
        <v>19</v>
      </c>
      <c r="H465" t="s">
        <v>19</v>
      </c>
      <c r="I465" t="s">
        <v>19</v>
      </c>
      <c r="J465" t="s">
        <v>19</v>
      </c>
      <c r="K465" t="s">
        <v>19</v>
      </c>
      <c r="L465" t="s">
        <v>19</v>
      </c>
      <c r="M465" t="s">
        <v>19</v>
      </c>
      <c r="N465" t="s">
        <v>19</v>
      </c>
      <c r="O465" t="s">
        <v>162</v>
      </c>
      <c r="P465">
        <v>5</v>
      </c>
      <c r="Q465">
        <v>2</v>
      </c>
      <c r="R465" t="s">
        <v>483</v>
      </c>
      <c r="S465" t="s">
        <v>1101</v>
      </c>
      <c r="T465" s="171">
        <v>45992</v>
      </c>
      <c r="U465" s="171">
        <v>46010</v>
      </c>
      <c r="V465" t="s">
        <v>1082</v>
      </c>
    </row>
    <row r="466" spans="1:22" x14ac:dyDescent="0.25">
      <c r="A466" s="31" t="str">
        <f t="shared" si="7"/>
        <v>30.3</v>
      </c>
      <c r="B466" s="157" t="s">
        <v>1082</v>
      </c>
      <c r="C466" s="157">
        <v>4</v>
      </c>
      <c r="D466" s="157" t="s">
        <v>1846</v>
      </c>
      <c r="E466" s="157" t="s">
        <v>1102</v>
      </c>
      <c r="F466" s="157" t="s">
        <v>497</v>
      </c>
      <c r="G466" s="157" t="s">
        <v>1502</v>
      </c>
      <c r="H466" s="157" t="s">
        <v>1503</v>
      </c>
      <c r="I466" s="157" t="s">
        <v>1504</v>
      </c>
      <c r="J466" s="157" t="s">
        <v>19</v>
      </c>
      <c r="K466" s="157" t="s">
        <v>481</v>
      </c>
      <c r="L466" s="157" t="s">
        <v>20</v>
      </c>
      <c r="M466" s="157" t="s">
        <v>1103</v>
      </c>
      <c r="N466" s="157" t="s">
        <v>19</v>
      </c>
      <c r="O466" s="157" t="s">
        <v>94</v>
      </c>
      <c r="P466" s="157">
        <v>0</v>
      </c>
      <c r="Q466" s="157">
        <v>1</v>
      </c>
      <c r="R466" s="157" t="s">
        <v>483</v>
      </c>
      <c r="S466" s="157" t="s">
        <v>1104</v>
      </c>
      <c r="T466" s="187">
        <v>45761</v>
      </c>
      <c r="U466" s="187">
        <v>46010</v>
      </c>
      <c r="V466" s="157" t="s">
        <v>1082</v>
      </c>
    </row>
    <row r="467" spans="1:22" x14ac:dyDescent="0.25">
      <c r="A467" s="31" t="str">
        <f t="shared" si="7"/>
        <v>30.3.1</v>
      </c>
      <c r="B467" s="157" t="s">
        <v>1082</v>
      </c>
      <c r="C467" s="157">
        <v>4</v>
      </c>
      <c r="D467" s="157" t="s">
        <v>1813</v>
      </c>
      <c r="E467" s="157" t="s">
        <v>1105</v>
      </c>
      <c r="F467" s="157" t="s">
        <v>19</v>
      </c>
      <c r="G467" s="157" t="s">
        <v>19</v>
      </c>
      <c r="H467" s="157" t="s">
        <v>19</v>
      </c>
      <c r="I467" s="157" t="s">
        <v>19</v>
      </c>
      <c r="J467" s="157" t="s">
        <v>19</v>
      </c>
      <c r="K467" s="157" t="s">
        <v>19</v>
      </c>
      <c r="L467" s="157" t="s">
        <v>19</v>
      </c>
      <c r="M467" s="157" t="s">
        <v>19</v>
      </c>
      <c r="N467" s="157" t="s">
        <v>19</v>
      </c>
      <c r="O467" s="157" t="s">
        <v>95</v>
      </c>
      <c r="P467" s="157">
        <v>20</v>
      </c>
      <c r="Q467" s="157">
        <v>1</v>
      </c>
      <c r="R467" s="157" t="s">
        <v>483</v>
      </c>
      <c r="S467" s="157" t="s">
        <v>1106</v>
      </c>
      <c r="T467" s="187">
        <v>45761</v>
      </c>
      <c r="U467" s="187">
        <v>45807</v>
      </c>
      <c r="V467" s="157" t="s">
        <v>1082</v>
      </c>
    </row>
    <row r="468" spans="1:22" x14ac:dyDescent="0.25">
      <c r="A468" s="31" t="str">
        <f t="shared" si="7"/>
        <v>30.3.2</v>
      </c>
      <c r="B468" s="157" t="s">
        <v>1082</v>
      </c>
      <c r="C468" s="157">
        <v>4</v>
      </c>
      <c r="D468" s="157" t="s">
        <v>1813</v>
      </c>
      <c r="E468" s="157" t="s">
        <v>1107</v>
      </c>
      <c r="F468" s="157" t="s">
        <v>19</v>
      </c>
      <c r="G468" s="157" t="s">
        <v>19</v>
      </c>
      <c r="H468" s="157" t="s">
        <v>19</v>
      </c>
      <c r="I468" s="157" t="s">
        <v>19</v>
      </c>
      <c r="J468" s="157" t="s">
        <v>19</v>
      </c>
      <c r="K468" s="157" t="s">
        <v>19</v>
      </c>
      <c r="L468" s="157" t="s">
        <v>19</v>
      </c>
      <c r="M468" s="157" t="s">
        <v>19</v>
      </c>
      <c r="N468" s="157" t="s">
        <v>19</v>
      </c>
      <c r="O468" s="157" t="s">
        <v>96</v>
      </c>
      <c r="P468" s="157">
        <v>80</v>
      </c>
      <c r="Q468" s="157">
        <v>100</v>
      </c>
      <c r="R468" s="157" t="s">
        <v>511</v>
      </c>
      <c r="S468" s="157" t="s">
        <v>853</v>
      </c>
      <c r="T468" s="187">
        <v>45810</v>
      </c>
      <c r="U468" s="187">
        <v>46010</v>
      </c>
      <c r="V468" s="157" t="s">
        <v>1082</v>
      </c>
    </row>
    <row r="469" spans="1:22" x14ac:dyDescent="0.25">
      <c r="A469" s="31" t="str">
        <f t="shared" si="7"/>
        <v>30.4</v>
      </c>
      <c r="B469" t="s">
        <v>1082</v>
      </c>
      <c r="C469">
        <v>4</v>
      </c>
      <c r="D469" t="s">
        <v>478</v>
      </c>
      <c r="E469" t="s">
        <v>1108</v>
      </c>
      <c r="F469" t="s">
        <v>497</v>
      </c>
      <c r="G469" t="s">
        <v>1502</v>
      </c>
      <c r="H469" t="s">
        <v>1503</v>
      </c>
      <c r="I469" t="s">
        <v>1504</v>
      </c>
      <c r="J469" t="s">
        <v>1857</v>
      </c>
      <c r="K469" t="s">
        <v>498</v>
      </c>
      <c r="L469" t="s">
        <v>39</v>
      </c>
      <c r="M469" t="s">
        <v>1103</v>
      </c>
      <c r="N469" t="s">
        <v>19</v>
      </c>
      <c r="O469" t="s">
        <v>97</v>
      </c>
      <c r="P469">
        <v>20</v>
      </c>
      <c r="Q469">
        <v>1</v>
      </c>
      <c r="R469" t="s">
        <v>483</v>
      </c>
      <c r="S469" t="s">
        <v>1109</v>
      </c>
      <c r="T469" s="171">
        <v>45782</v>
      </c>
      <c r="U469" s="171">
        <v>45981</v>
      </c>
      <c r="V469" t="s">
        <v>1110</v>
      </c>
    </row>
    <row r="470" spans="1:22" x14ac:dyDescent="0.25">
      <c r="A470" s="31" t="str">
        <f t="shared" si="7"/>
        <v>30.4.1</v>
      </c>
      <c r="B470" t="s">
        <v>1082</v>
      </c>
      <c r="C470">
        <v>4</v>
      </c>
      <c r="D470" t="s">
        <v>485</v>
      </c>
      <c r="E470" t="s">
        <v>1111</v>
      </c>
      <c r="F470" t="s">
        <v>19</v>
      </c>
      <c r="G470" t="s">
        <v>19</v>
      </c>
      <c r="H470" t="s">
        <v>19</v>
      </c>
      <c r="I470" t="s">
        <v>19</v>
      </c>
      <c r="J470" t="s">
        <v>19</v>
      </c>
      <c r="K470" t="s">
        <v>19</v>
      </c>
      <c r="L470" t="s">
        <v>19</v>
      </c>
      <c r="M470" t="s">
        <v>19</v>
      </c>
      <c r="N470" t="s">
        <v>19</v>
      </c>
      <c r="O470" t="s">
        <v>98</v>
      </c>
      <c r="P470">
        <v>10</v>
      </c>
      <c r="Q470">
        <v>1</v>
      </c>
      <c r="R470" t="s">
        <v>483</v>
      </c>
      <c r="S470" t="s">
        <v>1112</v>
      </c>
      <c r="T470" s="171">
        <v>45782</v>
      </c>
      <c r="U470" s="171">
        <v>45814</v>
      </c>
      <c r="V470" t="s">
        <v>1082</v>
      </c>
    </row>
    <row r="471" spans="1:22" x14ac:dyDescent="0.25">
      <c r="A471" s="31" t="str">
        <f t="shared" si="7"/>
        <v>30.4.2</v>
      </c>
      <c r="B471" t="s">
        <v>1082</v>
      </c>
      <c r="C471">
        <v>4</v>
      </c>
      <c r="D471" t="s">
        <v>485</v>
      </c>
      <c r="E471" t="s">
        <v>1113</v>
      </c>
      <c r="F471" t="s">
        <v>19</v>
      </c>
      <c r="G471" t="s">
        <v>19</v>
      </c>
      <c r="H471" t="s">
        <v>19</v>
      </c>
      <c r="I471" t="s">
        <v>19</v>
      </c>
      <c r="J471" t="s">
        <v>19</v>
      </c>
      <c r="K471" t="s">
        <v>19</v>
      </c>
      <c r="L471" t="s">
        <v>19</v>
      </c>
      <c r="M471" t="s">
        <v>19</v>
      </c>
      <c r="N471" t="s">
        <v>19</v>
      </c>
      <c r="O471" t="s">
        <v>1848</v>
      </c>
      <c r="P471">
        <v>8</v>
      </c>
      <c r="Q471">
        <v>100</v>
      </c>
      <c r="R471" t="s">
        <v>511</v>
      </c>
      <c r="S471" t="s">
        <v>1114</v>
      </c>
      <c r="T471" s="171">
        <v>45817</v>
      </c>
      <c r="U471" s="171">
        <v>45884</v>
      </c>
      <c r="V471" t="s">
        <v>1110</v>
      </c>
    </row>
    <row r="472" spans="1:22" x14ac:dyDescent="0.25">
      <c r="A472" s="31" t="str">
        <f t="shared" si="7"/>
        <v>30.4.3</v>
      </c>
      <c r="B472" t="s">
        <v>1082</v>
      </c>
      <c r="C472">
        <v>4</v>
      </c>
      <c r="D472" t="s">
        <v>485</v>
      </c>
      <c r="E472" t="s">
        <v>1115</v>
      </c>
      <c r="F472" t="s">
        <v>19</v>
      </c>
      <c r="G472" t="s">
        <v>19</v>
      </c>
      <c r="H472" t="s">
        <v>19</v>
      </c>
      <c r="I472" t="s">
        <v>19</v>
      </c>
      <c r="J472" t="s">
        <v>19</v>
      </c>
      <c r="K472" t="s">
        <v>19</v>
      </c>
      <c r="L472" t="s">
        <v>19</v>
      </c>
      <c r="M472" t="s">
        <v>19</v>
      </c>
      <c r="N472" t="s">
        <v>19</v>
      </c>
      <c r="O472" t="s">
        <v>1849</v>
      </c>
      <c r="P472">
        <v>22</v>
      </c>
      <c r="Q472">
        <v>100</v>
      </c>
      <c r="R472" t="s">
        <v>511</v>
      </c>
      <c r="S472" t="s">
        <v>1114</v>
      </c>
      <c r="T472" s="171">
        <v>45887</v>
      </c>
      <c r="U472" s="171">
        <v>45926</v>
      </c>
      <c r="V472" t="s">
        <v>1110</v>
      </c>
    </row>
    <row r="473" spans="1:22" x14ac:dyDescent="0.25">
      <c r="A473" s="31" t="str">
        <f t="shared" si="7"/>
        <v>30.4.4</v>
      </c>
      <c r="B473" t="s">
        <v>1082</v>
      </c>
      <c r="C473">
        <v>4</v>
      </c>
      <c r="D473" t="s">
        <v>485</v>
      </c>
      <c r="E473" t="s">
        <v>1117</v>
      </c>
      <c r="F473" t="s">
        <v>19</v>
      </c>
      <c r="G473" t="s">
        <v>19</v>
      </c>
      <c r="H473" t="s">
        <v>19</v>
      </c>
      <c r="I473" t="s">
        <v>19</v>
      </c>
      <c r="J473" t="s">
        <v>19</v>
      </c>
      <c r="K473" t="s">
        <v>19</v>
      </c>
      <c r="L473" t="s">
        <v>19</v>
      </c>
      <c r="M473" t="s">
        <v>19</v>
      </c>
      <c r="N473" t="s">
        <v>19</v>
      </c>
      <c r="O473" t="s">
        <v>99</v>
      </c>
      <c r="P473">
        <v>50</v>
      </c>
      <c r="Q473">
        <v>1</v>
      </c>
      <c r="R473" t="s">
        <v>483</v>
      </c>
      <c r="S473" t="s">
        <v>1116</v>
      </c>
      <c r="T473" s="171">
        <v>45854</v>
      </c>
      <c r="U473" s="171">
        <v>45980</v>
      </c>
      <c r="V473" t="s">
        <v>1110</v>
      </c>
    </row>
    <row r="474" spans="1:22" x14ac:dyDescent="0.25">
      <c r="A474" s="31" t="str">
        <f t="shared" si="7"/>
        <v>30.4.5</v>
      </c>
      <c r="B474" t="s">
        <v>1082</v>
      </c>
      <c r="C474">
        <v>4</v>
      </c>
      <c r="D474" t="s">
        <v>485</v>
      </c>
      <c r="E474" t="s">
        <v>1850</v>
      </c>
      <c r="F474" t="s">
        <v>19</v>
      </c>
      <c r="G474" t="s">
        <v>19</v>
      </c>
      <c r="H474" t="s">
        <v>19</v>
      </c>
      <c r="I474" t="s">
        <v>19</v>
      </c>
      <c r="J474" t="s">
        <v>19</v>
      </c>
      <c r="K474" t="s">
        <v>19</v>
      </c>
      <c r="L474" t="s">
        <v>19</v>
      </c>
      <c r="M474" t="s">
        <v>19</v>
      </c>
      <c r="N474" t="s">
        <v>19</v>
      </c>
      <c r="O474" t="s">
        <v>100</v>
      </c>
      <c r="P474">
        <v>10</v>
      </c>
      <c r="Q474">
        <v>1</v>
      </c>
      <c r="R474" t="s">
        <v>483</v>
      </c>
      <c r="S474" t="s">
        <v>1118</v>
      </c>
      <c r="T474" s="171">
        <v>45964</v>
      </c>
      <c r="U474" s="171">
        <v>45981</v>
      </c>
      <c r="V474" t="s">
        <v>1110</v>
      </c>
    </row>
    <row r="475" spans="1:22" x14ac:dyDescent="0.25">
      <c r="A475" s="31" t="str">
        <f t="shared" si="7"/>
        <v>30.5</v>
      </c>
      <c r="B475" t="s">
        <v>1082</v>
      </c>
      <c r="C475">
        <v>4</v>
      </c>
      <c r="D475" t="s">
        <v>478</v>
      </c>
      <c r="E475" t="s">
        <v>1119</v>
      </c>
      <c r="F475" t="s">
        <v>480</v>
      </c>
      <c r="G475" t="s">
        <v>1502</v>
      </c>
      <c r="H475" t="s">
        <v>1503</v>
      </c>
      <c r="I475" t="s">
        <v>1504</v>
      </c>
      <c r="J475" t="s">
        <v>19</v>
      </c>
      <c r="K475" t="s">
        <v>481</v>
      </c>
      <c r="L475" t="s">
        <v>19</v>
      </c>
      <c r="M475" t="s">
        <v>1120</v>
      </c>
      <c r="N475" t="s">
        <v>19</v>
      </c>
      <c r="O475" t="s">
        <v>286</v>
      </c>
      <c r="P475">
        <v>20</v>
      </c>
      <c r="Q475">
        <v>100</v>
      </c>
      <c r="R475" t="s">
        <v>511</v>
      </c>
      <c r="S475" t="s">
        <v>1121</v>
      </c>
      <c r="T475" s="171">
        <v>45672</v>
      </c>
      <c r="U475" s="171">
        <v>46013</v>
      </c>
      <c r="V475" t="s">
        <v>1082</v>
      </c>
    </row>
    <row r="476" spans="1:22" x14ac:dyDescent="0.25">
      <c r="A476" s="31" t="str">
        <f t="shared" si="7"/>
        <v>30.5.1</v>
      </c>
      <c r="B476" t="s">
        <v>1082</v>
      </c>
      <c r="C476">
        <v>4</v>
      </c>
      <c r="D476" t="s">
        <v>485</v>
      </c>
      <c r="E476" t="s">
        <v>1122</v>
      </c>
      <c r="F476" t="s">
        <v>19</v>
      </c>
      <c r="G476" t="s">
        <v>19</v>
      </c>
      <c r="H476" t="s">
        <v>19</v>
      </c>
      <c r="I476" t="s">
        <v>19</v>
      </c>
      <c r="J476" t="s">
        <v>19</v>
      </c>
      <c r="K476" t="s">
        <v>19</v>
      </c>
      <c r="L476" t="s">
        <v>19</v>
      </c>
      <c r="M476" t="s">
        <v>19</v>
      </c>
      <c r="N476" t="s">
        <v>19</v>
      </c>
      <c r="O476" t="s">
        <v>287</v>
      </c>
      <c r="P476">
        <v>20</v>
      </c>
      <c r="Q476">
        <v>1</v>
      </c>
      <c r="R476" t="s">
        <v>483</v>
      </c>
      <c r="S476" t="s">
        <v>1123</v>
      </c>
      <c r="T476" s="171">
        <v>45672</v>
      </c>
      <c r="U476" s="171">
        <v>45744</v>
      </c>
      <c r="V476" t="s">
        <v>1082</v>
      </c>
    </row>
    <row r="477" spans="1:22" x14ac:dyDescent="0.25">
      <c r="A477" s="31" t="str">
        <f t="shared" si="7"/>
        <v>30.5.2</v>
      </c>
      <c r="B477" t="s">
        <v>1082</v>
      </c>
      <c r="C477">
        <v>4</v>
      </c>
      <c r="D477" t="s">
        <v>485</v>
      </c>
      <c r="E477" t="s">
        <v>1124</v>
      </c>
      <c r="F477" t="s">
        <v>19</v>
      </c>
      <c r="G477" t="s">
        <v>19</v>
      </c>
      <c r="H477" t="s">
        <v>19</v>
      </c>
      <c r="I477" t="s">
        <v>19</v>
      </c>
      <c r="J477" t="s">
        <v>19</v>
      </c>
      <c r="K477" t="s">
        <v>19</v>
      </c>
      <c r="L477" t="s">
        <v>19</v>
      </c>
      <c r="M477" t="s">
        <v>19</v>
      </c>
      <c r="N477" t="s">
        <v>19</v>
      </c>
      <c r="O477" t="s">
        <v>288</v>
      </c>
      <c r="P477">
        <v>80</v>
      </c>
      <c r="Q477">
        <v>100</v>
      </c>
      <c r="R477" t="s">
        <v>511</v>
      </c>
      <c r="S477" t="s">
        <v>1125</v>
      </c>
      <c r="T477" s="171">
        <v>45744</v>
      </c>
      <c r="U477" s="171">
        <v>46013</v>
      </c>
      <c r="V477" t="s">
        <v>1082</v>
      </c>
    </row>
    <row r="478" spans="1:22" x14ac:dyDescent="0.25">
      <c r="A478" s="31" t="str">
        <f t="shared" si="7"/>
        <v>30.6</v>
      </c>
      <c r="B478" t="s">
        <v>1082</v>
      </c>
      <c r="C478">
        <v>4</v>
      </c>
      <c r="D478" t="s">
        <v>478</v>
      </c>
      <c r="E478" t="s">
        <v>1126</v>
      </c>
      <c r="F478" t="s">
        <v>480</v>
      </c>
      <c r="G478" t="s">
        <v>1502</v>
      </c>
      <c r="H478" t="s">
        <v>1503</v>
      </c>
      <c r="I478" t="s">
        <v>1504</v>
      </c>
      <c r="J478" t="s">
        <v>19</v>
      </c>
      <c r="K478" t="s">
        <v>498</v>
      </c>
      <c r="L478" t="s">
        <v>19</v>
      </c>
      <c r="M478" t="s">
        <v>1127</v>
      </c>
      <c r="N478" t="s">
        <v>1574</v>
      </c>
      <c r="O478" t="s">
        <v>93</v>
      </c>
      <c r="P478">
        <v>20</v>
      </c>
      <c r="Q478">
        <v>100</v>
      </c>
      <c r="R478" t="s">
        <v>511</v>
      </c>
      <c r="S478" t="s">
        <v>1121</v>
      </c>
      <c r="T478" s="171">
        <v>45672</v>
      </c>
      <c r="U478" s="171">
        <v>46013</v>
      </c>
      <c r="V478" t="s">
        <v>1128</v>
      </c>
    </row>
    <row r="479" spans="1:22" x14ac:dyDescent="0.25">
      <c r="A479" s="31" t="str">
        <f t="shared" si="7"/>
        <v>30.6.1</v>
      </c>
      <c r="B479" t="s">
        <v>1082</v>
      </c>
      <c r="C479">
        <v>4</v>
      </c>
      <c r="D479" t="s">
        <v>485</v>
      </c>
      <c r="E479" t="s">
        <v>1129</v>
      </c>
      <c r="F479" t="s">
        <v>19</v>
      </c>
      <c r="G479" t="s">
        <v>19</v>
      </c>
      <c r="H479" t="s">
        <v>19</v>
      </c>
      <c r="I479" t="s">
        <v>19</v>
      </c>
      <c r="J479" t="s">
        <v>19</v>
      </c>
      <c r="K479" t="s">
        <v>19</v>
      </c>
      <c r="L479" t="s">
        <v>19</v>
      </c>
      <c r="M479" t="s">
        <v>19</v>
      </c>
      <c r="N479" t="s">
        <v>19</v>
      </c>
      <c r="O479" t="s">
        <v>59</v>
      </c>
      <c r="P479">
        <v>20</v>
      </c>
      <c r="Q479">
        <v>1</v>
      </c>
      <c r="R479" t="s">
        <v>483</v>
      </c>
      <c r="S479" t="s">
        <v>1123</v>
      </c>
      <c r="T479" s="171">
        <v>45672</v>
      </c>
      <c r="U479" s="171">
        <v>45703</v>
      </c>
      <c r="V479" t="s">
        <v>1128</v>
      </c>
    </row>
    <row r="480" spans="1:22" x14ac:dyDescent="0.25">
      <c r="A480" s="31" t="str">
        <f t="shared" si="7"/>
        <v>30.6.2</v>
      </c>
      <c r="B480" t="s">
        <v>1082</v>
      </c>
      <c r="C480">
        <v>4</v>
      </c>
      <c r="D480" t="s">
        <v>485</v>
      </c>
      <c r="E480" t="s">
        <v>1130</v>
      </c>
      <c r="F480" t="s">
        <v>19</v>
      </c>
      <c r="G480" t="s">
        <v>19</v>
      </c>
      <c r="H480" t="s">
        <v>19</v>
      </c>
      <c r="I480" t="s">
        <v>19</v>
      </c>
      <c r="J480" t="s">
        <v>19</v>
      </c>
      <c r="K480" t="s">
        <v>19</v>
      </c>
      <c r="L480" t="s">
        <v>19</v>
      </c>
      <c r="M480" t="s">
        <v>19</v>
      </c>
      <c r="N480" t="s">
        <v>19</v>
      </c>
      <c r="O480" t="s">
        <v>60</v>
      </c>
      <c r="P480">
        <v>80</v>
      </c>
      <c r="Q480">
        <v>100</v>
      </c>
      <c r="R480" t="s">
        <v>511</v>
      </c>
      <c r="S480" t="s">
        <v>1125</v>
      </c>
      <c r="T480" s="171">
        <v>45688</v>
      </c>
      <c r="U480" s="171">
        <v>46013</v>
      </c>
      <c r="V480" t="s">
        <v>1128</v>
      </c>
    </row>
    <row r="481" spans="1:22" x14ac:dyDescent="0.25">
      <c r="A481" s="31" t="str">
        <f t="shared" si="7"/>
        <v>73.1</v>
      </c>
      <c r="B481" t="s">
        <v>604</v>
      </c>
      <c r="C481">
        <v>1</v>
      </c>
      <c r="D481" t="s">
        <v>478</v>
      </c>
      <c r="E481" t="s">
        <v>605</v>
      </c>
      <c r="F481" t="s">
        <v>480</v>
      </c>
      <c r="G481" t="s">
        <v>1505</v>
      </c>
      <c r="H481" t="s">
        <v>1506</v>
      </c>
      <c r="I481" t="s">
        <v>1507</v>
      </c>
      <c r="J481" t="s">
        <v>1857</v>
      </c>
      <c r="K481" t="s">
        <v>481</v>
      </c>
      <c r="L481" t="s">
        <v>22</v>
      </c>
      <c r="M481" t="s">
        <v>606</v>
      </c>
      <c r="N481" t="s">
        <v>1870</v>
      </c>
      <c r="O481" t="s">
        <v>400</v>
      </c>
      <c r="P481">
        <v>30</v>
      </c>
      <c r="Q481">
        <v>100</v>
      </c>
      <c r="R481" t="s">
        <v>511</v>
      </c>
      <c r="S481" t="s">
        <v>607</v>
      </c>
      <c r="T481" s="171">
        <v>45691</v>
      </c>
      <c r="U481" s="171">
        <v>46022</v>
      </c>
      <c r="V481" t="s">
        <v>604</v>
      </c>
    </row>
    <row r="482" spans="1:22" x14ac:dyDescent="0.25">
      <c r="A482" s="31" t="str">
        <f t="shared" si="7"/>
        <v>73.1.1</v>
      </c>
      <c r="B482" t="s">
        <v>604</v>
      </c>
      <c r="C482">
        <v>1</v>
      </c>
      <c r="D482" t="s">
        <v>485</v>
      </c>
      <c r="E482" t="s">
        <v>608</v>
      </c>
      <c r="F482" t="s">
        <v>19</v>
      </c>
      <c r="G482" t="s">
        <v>19</v>
      </c>
      <c r="H482" t="s">
        <v>19</v>
      </c>
      <c r="I482" t="s">
        <v>19</v>
      </c>
      <c r="J482" t="s">
        <v>19</v>
      </c>
      <c r="K482" t="s">
        <v>19</v>
      </c>
      <c r="L482" t="s">
        <v>19</v>
      </c>
      <c r="M482" t="s">
        <v>19</v>
      </c>
      <c r="N482" t="s">
        <v>19</v>
      </c>
      <c r="O482" t="s">
        <v>401</v>
      </c>
      <c r="P482">
        <v>80</v>
      </c>
      <c r="Q482">
        <v>100</v>
      </c>
      <c r="R482" t="s">
        <v>511</v>
      </c>
      <c r="S482" t="s">
        <v>609</v>
      </c>
      <c r="T482" s="171">
        <v>45691</v>
      </c>
      <c r="U482" s="171">
        <v>46022</v>
      </c>
      <c r="V482" t="s">
        <v>604</v>
      </c>
    </row>
    <row r="483" spans="1:22" x14ac:dyDescent="0.25">
      <c r="A483" s="31" t="str">
        <f t="shared" si="7"/>
        <v>73.1.2</v>
      </c>
      <c r="B483" t="s">
        <v>604</v>
      </c>
      <c r="C483">
        <v>1</v>
      </c>
      <c r="D483" t="s">
        <v>485</v>
      </c>
      <c r="E483" t="s">
        <v>610</v>
      </c>
      <c r="F483" t="s">
        <v>19</v>
      </c>
      <c r="G483" t="s">
        <v>19</v>
      </c>
      <c r="H483" t="s">
        <v>19</v>
      </c>
      <c r="I483" t="s">
        <v>19</v>
      </c>
      <c r="J483" t="s">
        <v>19</v>
      </c>
      <c r="K483" t="s">
        <v>19</v>
      </c>
      <c r="L483" t="s">
        <v>19</v>
      </c>
      <c r="M483" t="s">
        <v>19</v>
      </c>
      <c r="N483" t="s">
        <v>19</v>
      </c>
      <c r="O483" t="s">
        <v>402</v>
      </c>
      <c r="P483">
        <v>20</v>
      </c>
      <c r="Q483">
        <v>100</v>
      </c>
      <c r="R483" t="s">
        <v>511</v>
      </c>
      <c r="S483" t="s">
        <v>611</v>
      </c>
      <c r="T483" s="171">
        <v>45993</v>
      </c>
      <c r="U483" s="171">
        <v>46022</v>
      </c>
      <c r="V483" t="s">
        <v>604</v>
      </c>
    </row>
    <row r="484" spans="1:22" x14ac:dyDescent="0.25">
      <c r="A484" s="31" t="str">
        <f t="shared" si="7"/>
        <v>73.2</v>
      </c>
      <c r="B484" t="s">
        <v>604</v>
      </c>
      <c r="C484">
        <v>1</v>
      </c>
      <c r="D484" t="s">
        <v>478</v>
      </c>
      <c r="E484" t="s">
        <v>612</v>
      </c>
      <c r="F484" t="s">
        <v>480</v>
      </c>
      <c r="G484" t="s">
        <v>1505</v>
      </c>
      <c r="H484" t="s">
        <v>1506</v>
      </c>
      <c r="I484" t="s">
        <v>1507</v>
      </c>
      <c r="J484" t="s">
        <v>1857</v>
      </c>
      <c r="K484" t="s">
        <v>498</v>
      </c>
      <c r="L484" t="s">
        <v>22</v>
      </c>
      <c r="M484" t="s">
        <v>606</v>
      </c>
      <c r="N484" t="s">
        <v>19</v>
      </c>
      <c r="O484" t="s">
        <v>403</v>
      </c>
      <c r="P484">
        <v>20</v>
      </c>
      <c r="Q484">
        <v>100</v>
      </c>
      <c r="R484" t="s">
        <v>511</v>
      </c>
      <c r="S484" t="s">
        <v>613</v>
      </c>
      <c r="T484" s="171">
        <v>45691</v>
      </c>
      <c r="U484" s="171">
        <v>46003</v>
      </c>
      <c r="V484" t="s">
        <v>1922</v>
      </c>
    </row>
    <row r="485" spans="1:22" x14ac:dyDescent="0.25">
      <c r="A485" s="31" t="str">
        <f t="shared" si="7"/>
        <v>73.2.1</v>
      </c>
      <c r="B485" t="s">
        <v>604</v>
      </c>
      <c r="C485">
        <v>1</v>
      </c>
      <c r="D485" t="s">
        <v>485</v>
      </c>
      <c r="E485" t="s">
        <v>614</v>
      </c>
      <c r="F485" t="s">
        <v>19</v>
      </c>
      <c r="G485" t="s">
        <v>19</v>
      </c>
      <c r="H485" t="s">
        <v>19</v>
      </c>
      <c r="I485" t="s">
        <v>19</v>
      </c>
      <c r="J485" t="s">
        <v>19</v>
      </c>
      <c r="K485" t="s">
        <v>19</v>
      </c>
      <c r="L485" t="s">
        <v>19</v>
      </c>
      <c r="M485" t="s">
        <v>19</v>
      </c>
      <c r="N485" t="s">
        <v>19</v>
      </c>
      <c r="O485" t="s">
        <v>404</v>
      </c>
      <c r="P485">
        <v>20</v>
      </c>
      <c r="Q485">
        <v>1</v>
      </c>
      <c r="R485" t="s">
        <v>483</v>
      </c>
      <c r="S485" t="s">
        <v>615</v>
      </c>
      <c r="T485" s="171">
        <v>45691</v>
      </c>
      <c r="U485" s="171">
        <v>45744</v>
      </c>
      <c r="V485" t="s">
        <v>604</v>
      </c>
    </row>
    <row r="486" spans="1:22" x14ac:dyDescent="0.25">
      <c r="A486" s="31" t="str">
        <f t="shared" si="7"/>
        <v>73.2.2</v>
      </c>
      <c r="B486" t="s">
        <v>604</v>
      </c>
      <c r="C486">
        <v>1</v>
      </c>
      <c r="D486" t="s">
        <v>485</v>
      </c>
      <c r="E486" t="s">
        <v>616</v>
      </c>
      <c r="F486" t="s">
        <v>19</v>
      </c>
      <c r="G486" t="s">
        <v>19</v>
      </c>
      <c r="H486" t="s">
        <v>19</v>
      </c>
      <c r="I486" t="s">
        <v>19</v>
      </c>
      <c r="J486" t="s">
        <v>19</v>
      </c>
      <c r="K486" t="s">
        <v>19</v>
      </c>
      <c r="L486" t="s">
        <v>19</v>
      </c>
      <c r="M486" t="s">
        <v>19</v>
      </c>
      <c r="N486" t="s">
        <v>19</v>
      </c>
      <c r="O486" t="s">
        <v>405</v>
      </c>
      <c r="P486">
        <v>30</v>
      </c>
      <c r="Q486">
        <v>100</v>
      </c>
      <c r="R486" t="s">
        <v>511</v>
      </c>
      <c r="S486" t="s">
        <v>617</v>
      </c>
      <c r="T486" s="171">
        <v>45748</v>
      </c>
      <c r="U486" s="171">
        <v>45777</v>
      </c>
      <c r="V486" t="s">
        <v>604</v>
      </c>
    </row>
    <row r="487" spans="1:22" x14ac:dyDescent="0.25">
      <c r="A487" s="31" t="str">
        <f t="shared" si="7"/>
        <v>73.2.3</v>
      </c>
      <c r="B487" t="s">
        <v>604</v>
      </c>
      <c r="C487">
        <v>1</v>
      </c>
      <c r="D487" t="s">
        <v>485</v>
      </c>
      <c r="E487" t="s">
        <v>618</v>
      </c>
      <c r="F487" t="s">
        <v>19</v>
      </c>
      <c r="G487" t="s">
        <v>19</v>
      </c>
      <c r="H487" t="s">
        <v>19</v>
      </c>
      <c r="I487" t="s">
        <v>19</v>
      </c>
      <c r="J487" t="s">
        <v>19</v>
      </c>
      <c r="K487" t="s">
        <v>19</v>
      </c>
      <c r="L487" t="s">
        <v>19</v>
      </c>
      <c r="M487" t="s">
        <v>19</v>
      </c>
      <c r="N487" t="s">
        <v>19</v>
      </c>
      <c r="O487" t="s">
        <v>406</v>
      </c>
      <c r="P487">
        <v>40</v>
      </c>
      <c r="Q487">
        <v>3</v>
      </c>
      <c r="R487" t="s">
        <v>483</v>
      </c>
      <c r="S487" t="s">
        <v>619</v>
      </c>
      <c r="T487" s="171">
        <v>45748</v>
      </c>
      <c r="U487" s="171">
        <v>45982</v>
      </c>
      <c r="V487" t="s">
        <v>1922</v>
      </c>
    </row>
    <row r="488" spans="1:22" x14ac:dyDescent="0.25">
      <c r="A488" s="31" t="str">
        <f t="shared" si="7"/>
        <v>73.2.4</v>
      </c>
      <c r="B488" t="s">
        <v>604</v>
      </c>
      <c r="C488">
        <v>1</v>
      </c>
      <c r="D488" t="s">
        <v>485</v>
      </c>
      <c r="E488" t="s">
        <v>620</v>
      </c>
      <c r="F488" t="s">
        <v>19</v>
      </c>
      <c r="G488" t="s">
        <v>19</v>
      </c>
      <c r="H488" t="s">
        <v>19</v>
      </c>
      <c r="I488" t="s">
        <v>19</v>
      </c>
      <c r="J488" t="s">
        <v>19</v>
      </c>
      <c r="K488" t="s">
        <v>19</v>
      </c>
      <c r="L488" t="s">
        <v>19</v>
      </c>
      <c r="M488" t="s">
        <v>19</v>
      </c>
      <c r="N488" t="s">
        <v>19</v>
      </c>
      <c r="O488" t="s">
        <v>407</v>
      </c>
      <c r="P488">
        <v>10</v>
      </c>
      <c r="Q488">
        <v>1</v>
      </c>
      <c r="R488" t="s">
        <v>483</v>
      </c>
      <c r="S488" t="s">
        <v>621</v>
      </c>
      <c r="T488" s="171">
        <v>45985</v>
      </c>
      <c r="U488" s="171">
        <v>46003</v>
      </c>
      <c r="V488" t="s">
        <v>1922</v>
      </c>
    </row>
    <row r="489" spans="1:22" x14ac:dyDescent="0.25">
      <c r="A489" s="31" t="str">
        <f t="shared" si="7"/>
        <v>73.3</v>
      </c>
      <c r="B489" t="s">
        <v>604</v>
      </c>
      <c r="C489">
        <v>1</v>
      </c>
      <c r="D489" t="s">
        <v>478</v>
      </c>
      <c r="E489" t="s">
        <v>622</v>
      </c>
      <c r="F489" t="s">
        <v>480</v>
      </c>
      <c r="G489" t="s">
        <v>1511</v>
      </c>
      <c r="H489" t="s">
        <v>1512</v>
      </c>
      <c r="I489" t="s">
        <v>1513</v>
      </c>
      <c r="J489" t="s">
        <v>1857</v>
      </c>
      <c r="K489" t="s">
        <v>481</v>
      </c>
      <c r="L489" t="s">
        <v>22</v>
      </c>
      <c r="M489" t="s">
        <v>606</v>
      </c>
      <c r="N489" t="s">
        <v>19</v>
      </c>
      <c r="O489" t="s">
        <v>408</v>
      </c>
      <c r="P489">
        <v>30</v>
      </c>
      <c r="Q489">
        <v>100</v>
      </c>
      <c r="R489" t="s">
        <v>511</v>
      </c>
      <c r="S489" t="s">
        <v>613</v>
      </c>
      <c r="T489" s="171">
        <v>45672</v>
      </c>
      <c r="U489" s="171">
        <v>46022</v>
      </c>
      <c r="V489" t="s">
        <v>604</v>
      </c>
    </row>
    <row r="490" spans="1:22" x14ac:dyDescent="0.25">
      <c r="A490" s="31" t="str">
        <f t="shared" si="7"/>
        <v>73.3.1</v>
      </c>
      <c r="B490" t="s">
        <v>604</v>
      </c>
      <c r="C490">
        <v>1</v>
      </c>
      <c r="D490" t="s">
        <v>485</v>
      </c>
      <c r="E490" t="s">
        <v>623</v>
      </c>
      <c r="F490" t="s">
        <v>19</v>
      </c>
      <c r="G490" t="s">
        <v>19</v>
      </c>
      <c r="H490" t="s">
        <v>19</v>
      </c>
      <c r="I490" t="s">
        <v>19</v>
      </c>
      <c r="J490" t="s">
        <v>19</v>
      </c>
      <c r="K490" t="s">
        <v>19</v>
      </c>
      <c r="L490" t="s">
        <v>19</v>
      </c>
      <c r="M490" t="s">
        <v>19</v>
      </c>
      <c r="N490" t="s">
        <v>19</v>
      </c>
      <c r="O490" t="s">
        <v>409</v>
      </c>
      <c r="P490">
        <v>30</v>
      </c>
      <c r="Q490">
        <v>1</v>
      </c>
      <c r="R490" t="s">
        <v>483</v>
      </c>
      <c r="S490" t="s">
        <v>624</v>
      </c>
      <c r="T490" s="171">
        <v>45672</v>
      </c>
      <c r="U490" s="171">
        <v>45716</v>
      </c>
      <c r="V490" t="s">
        <v>604</v>
      </c>
    </row>
    <row r="491" spans="1:22" x14ac:dyDescent="0.25">
      <c r="A491" s="31" t="str">
        <f t="shared" si="7"/>
        <v>73.3.2</v>
      </c>
      <c r="B491" t="s">
        <v>604</v>
      </c>
      <c r="C491">
        <v>1</v>
      </c>
      <c r="D491" t="s">
        <v>485</v>
      </c>
      <c r="E491" t="s">
        <v>625</v>
      </c>
      <c r="F491" t="s">
        <v>19</v>
      </c>
      <c r="G491" t="s">
        <v>19</v>
      </c>
      <c r="H491" t="s">
        <v>19</v>
      </c>
      <c r="I491" t="s">
        <v>19</v>
      </c>
      <c r="J491" t="s">
        <v>19</v>
      </c>
      <c r="K491" t="s">
        <v>19</v>
      </c>
      <c r="L491" t="s">
        <v>19</v>
      </c>
      <c r="M491" t="s">
        <v>19</v>
      </c>
      <c r="N491" t="s">
        <v>19</v>
      </c>
      <c r="O491" t="s">
        <v>410</v>
      </c>
      <c r="P491">
        <v>40</v>
      </c>
      <c r="Q491">
        <v>3</v>
      </c>
      <c r="R491" t="s">
        <v>483</v>
      </c>
      <c r="S491" t="s">
        <v>626</v>
      </c>
      <c r="T491" s="171">
        <v>45720</v>
      </c>
      <c r="U491" s="171">
        <v>45989</v>
      </c>
      <c r="V491" t="s">
        <v>604</v>
      </c>
    </row>
    <row r="492" spans="1:22" x14ac:dyDescent="0.25">
      <c r="A492" s="31" t="str">
        <f t="shared" si="7"/>
        <v>73.3.3</v>
      </c>
      <c r="B492" t="s">
        <v>604</v>
      </c>
      <c r="C492">
        <v>1</v>
      </c>
      <c r="D492" t="s">
        <v>485</v>
      </c>
      <c r="E492" t="s">
        <v>627</v>
      </c>
      <c r="F492" t="s">
        <v>19</v>
      </c>
      <c r="G492" t="s">
        <v>19</v>
      </c>
      <c r="H492" t="s">
        <v>19</v>
      </c>
      <c r="I492" t="s">
        <v>19</v>
      </c>
      <c r="J492" t="s">
        <v>19</v>
      </c>
      <c r="K492" t="s">
        <v>19</v>
      </c>
      <c r="L492" t="s">
        <v>19</v>
      </c>
      <c r="M492" t="s">
        <v>19</v>
      </c>
      <c r="N492" t="s">
        <v>19</v>
      </c>
      <c r="O492" t="s">
        <v>411</v>
      </c>
      <c r="P492">
        <v>20</v>
      </c>
      <c r="Q492">
        <v>4</v>
      </c>
      <c r="R492" t="s">
        <v>483</v>
      </c>
      <c r="S492" t="s">
        <v>628</v>
      </c>
      <c r="T492" s="171">
        <v>45730</v>
      </c>
      <c r="U492" s="171">
        <v>46022</v>
      </c>
      <c r="V492" t="s">
        <v>604</v>
      </c>
    </row>
    <row r="493" spans="1:22" x14ac:dyDescent="0.25">
      <c r="A493" s="31" t="str">
        <f t="shared" si="7"/>
        <v>73.3.4</v>
      </c>
      <c r="B493" t="s">
        <v>604</v>
      </c>
      <c r="C493">
        <v>1</v>
      </c>
      <c r="D493" t="s">
        <v>485</v>
      </c>
      <c r="E493" t="s">
        <v>629</v>
      </c>
      <c r="F493" t="s">
        <v>19</v>
      </c>
      <c r="G493" t="s">
        <v>19</v>
      </c>
      <c r="H493" t="s">
        <v>19</v>
      </c>
      <c r="I493" t="s">
        <v>19</v>
      </c>
      <c r="J493" t="s">
        <v>19</v>
      </c>
      <c r="K493" t="s">
        <v>19</v>
      </c>
      <c r="L493" t="s">
        <v>19</v>
      </c>
      <c r="M493" t="s">
        <v>19</v>
      </c>
      <c r="N493" t="s">
        <v>19</v>
      </c>
      <c r="O493" t="s">
        <v>412</v>
      </c>
      <c r="P493">
        <v>10</v>
      </c>
      <c r="Q493">
        <v>2</v>
      </c>
      <c r="R493" t="s">
        <v>483</v>
      </c>
      <c r="S493" t="s">
        <v>630</v>
      </c>
      <c r="T493" s="171">
        <v>45839</v>
      </c>
      <c r="U493" s="171">
        <v>46022</v>
      </c>
      <c r="V493" t="s">
        <v>604</v>
      </c>
    </row>
    <row r="494" spans="1:22" x14ac:dyDescent="0.25">
      <c r="A494" s="31" t="str">
        <f t="shared" si="7"/>
        <v>73.4</v>
      </c>
      <c r="B494" t="s">
        <v>604</v>
      </c>
      <c r="C494">
        <v>1</v>
      </c>
      <c r="D494" t="s">
        <v>478</v>
      </c>
      <c r="E494" t="s">
        <v>631</v>
      </c>
      <c r="F494" t="s">
        <v>497</v>
      </c>
      <c r="G494" t="s">
        <v>1505</v>
      </c>
      <c r="H494" t="s">
        <v>1512</v>
      </c>
      <c r="I494" t="s">
        <v>1507</v>
      </c>
      <c r="J494" t="s">
        <v>1857</v>
      </c>
      <c r="K494" t="s">
        <v>481</v>
      </c>
      <c r="L494" t="s">
        <v>22</v>
      </c>
      <c r="M494" t="s">
        <v>632</v>
      </c>
      <c r="N494" t="s">
        <v>19</v>
      </c>
      <c r="O494" t="s">
        <v>199</v>
      </c>
      <c r="P494">
        <v>20</v>
      </c>
      <c r="Q494">
        <v>100</v>
      </c>
      <c r="R494" t="s">
        <v>511</v>
      </c>
      <c r="S494" t="s">
        <v>633</v>
      </c>
      <c r="T494" s="171">
        <v>45695</v>
      </c>
      <c r="U494" s="171">
        <v>46010</v>
      </c>
      <c r="V494" t="s">
        <v>604</v>
      </c>
    </row>
    <row r="495" spans="1:22" x14ac:dyDescent="0.25">
      <c r="A495" s="31" t="str">
        <f t="shared" si="7"/>
        <v>73.4.1</v>
      </c>
      <c r="B495" t="s">
        <v>604</v>
      </c>
      <c r="C495">
        <v>1</v>
      </c>
      <c r="D495" t="s">
        <v>485</v>
      </c>
      <c r="E495" t="s">
        <v>634</v>
      </c>
      <c r="F495" t="s">
        <v>19</v>
      </c>
      <c r="G495" t="s">
        <v>19</v>
      </c>
      <c r="H495" t="s">
        <v>19</v>
      </c>
      <c r="I495" t="s">
        <v>19</v>
      </c>
      <c r="J495" t="s">
        <v>19</v>
      </c>
      <c r="K495" t="s">
        <v>19</v>
      </c>
      <c r="L495" t="s">
        <v>19</v>
      </c>
      <c r="M495" t="s">
        <v>19</v>
      </c>
      <c r="N495" t="s">
        <v>19</v>
      </c>
      <c r="O495" t="s">
        <v>200</v>
      </c>
      <c r="P495">
        <v>10</v>
      </c>
      <c r="Q495">
        <v>1</v>
      </c>
      <c r="R495" t="s">
        <v>483</v>
      </c>
      <c r="S495" t="s">
        <v>635</v>
      </c>
      <c r="T495" s="171">
        <v>45695</v>
      </c>
      <c r="U495" s="171">
        <v>45758</v>
      </c>
      <c r="V495" t="s">
        <v>604</v>
      </c>
    </row>
    <row r="496" spans="1:22" x14ac:dyDescent="0.25">
      <c r="A496" s="31" t="str">
        <f t="shared" si="7"/>
        <v>73.4.2</v>
      </c>
      <c r="B496" t="s">
        <v>604</v>
      </c>
      <c r="C496">
        <v>1</v>
      </c>
      <c r="D496" t="s">
        <v>485</v>
      </c>
      <c r="E496" t="s">
        <v>636</v>
      </c>
      <c r="F496" t="s">
        <v>19</v>
      </c>
      <c r="G496" t="s">
        <v>19</v>
      </c>
      <c r="H496" t="s">
        <v>19</v>
      </c>
      <c r="I496" t="s">
        <v>19</v>
      </c>
      <c r="J496" t="s">
        <v>19</v>
      </c>
      <c r="K496" t="s">
        <v>19</v>
      </c>
      <c r="L496" t="s">
        <v>19</v>
      </c>
      <c r="M496" t="s">
        <v>19</v>
      </c>
      <c r="N496" t="s">
        <v>19</v>
      </c>
      <c r="O496" t="s">
        <v>201</v>
      </c>
      <c r="P496">
        <v>10</v>
      </c>
      <c r="Q496">
        <v>1</v>
      </c>
      <c r="R496" t="s">
        <v>483</v>
      </c>
      <c r="S496" t="s">
        <v>637</v>
      </c>
      <c r="T496" s="171">
        <v>45695</v>
      </c>
      <c r="U496" s="171">
        <v>45747</v>
      </c>
      <c r="V496" t="s">
        <v>604</v>
      </c>
    </row>
    <row r="497" spans="1:22" x14ac:dyDescent="0.25">
      <c r="A497" s="31" t="str">
        <f t="shared" si="7"/>
        <v>73.4.3</v>
      </c>
      <c r="B497" t="s">
        <v>604</v>
      </c>
      <c r="C497">
        <v>1</v>
      </c>
      <c r="D497" t="s">
        <v>485</v>
      </c>
      <c r="E497" t="s">
        <v>638</v>
      </c>
      <c r="F497" t="s">
        <v>19</v>
      </c>
      <c r="G497" t="s">
        <v>19</v>
      </c>
      <c r="H497" t="s">
        <v>19</v>
      </c>
      <c r="I497" t="s">
        <v>19</v>
      </c>
      <c r="J497" t="s">
        <v>19</v>
      </c>
      <c r="K497" t="s">
        <v>19</v>
      </c>
      <c r="L497" t="s">
        <v>19</v>
      </c>
      <c r="M497" t="s">
        <v>19</v>
      </c>
      <c r="N497" t="s">
        <v>19</v>
      </c>
      <c r="O497" t="s">
        <v>202</v>
      </c>
      <c r="P497">
        <v>30</v>
      </c>
      <c r="Q497">
        <v>100</v>
      </c>
      <c r="R497" t="s">
        <v>511</v>
      </c>
      <c r="S497" t="s">
        <v>639</v>
      </c>
      <c r="T497" s="171">
        <v>45748</v>
      </c>
      <c r="U497" s="171">
        <v>45961</v>
      </c>
      <c r="V497" t="s">
        <v>604</v>
      </c>
    </row>
    <row r="498" spans="1:22" x14ac:dyDescent="0.25">
      <c r="A498" s="31" t="str">
        <f t="shared" si="7"/>
        <v>73.4.4</v>
      </c>
      <c r="B498" t="s">
        <v>604</v>
      </c>
      <c r="C498">
        <v>1</v>
      </c>
      <c r="D498" t="s">
        <v>485</v>
      </c>
      <c r="E498" t="s">
        <v>640</v>
      </c>
      <c r="F498" t="s">
        <v>19</v>
      </c>
      <c r="G498" t="s">
        <v>19</v>
      </c>
      <c r="H498" t="s">
        <v>19</v>
      </c>
      <c r="I498" t="s">
        <v>19</v>
      </c>
      <c r="J498" t="s">
        <v>19</v>
      </c>
      <c r="K498" t="s">
        <v>19</v>
      </c>
      <c r="L498" t="s">
        <v>19</v>
      </c>
      <c r="M498" t="s">
        <v>19</v>
      </c>
      <c r="N498" t="s">
        <v>19</v>
      </c>
      <c r="O498" t="s">
        <v>203</v>
      </c>
      <c r="P498">
        <v>30</v>
      </c>
      <c r="Q498">
        <v>100</v>
      </c>
      <c r="R498" t="s">
        <v>511</v>
      </c>
      <c r="S498" t="s">
        <v>641</v>
      </c>
      <c r="T498" s="171">
        <v>45769</v>
      </c>
      <c r="U498" s="171">
        <v>45982</v>
      </c>
      <c r="V498" t="s">
        <v>604</v>
      </c>
    </row>
    <row r="499" spans="1:22" x14ac:dyDescent="0.25">
      <c r="A499" s="31" t="str">
        <f t="shared" si="7"/>
        <v>73.4.5</v>
      </c>
      <c r="B499" t="s">
        <v>604</v>
      </c>
      <c r="C499">
        <v>1</v>
      </c>
      <c r="D499" t="s">
        <v>485</v>
      </c>
      <c r="E499" t="s">
        <v>642</v>
      </c>
      <c r="F499" t="s">
        <v>19</v>
      </c>
      <c r="G499" t="s">
        <v>19</v>
      </c>
      <c r="H499" t="s">
        <v>19</v>
      </c>
      <c r="I499" t="s">
        <v>19</v>
      </c>
      <c r="J499" t="s">
        <v>19</v>
      </c>
      <c r="K499" t="s">
        <v>19</v>
      </c>
      <c r="L499" t="s">
        <v>19</v>
      </c>
      <c r="M499" t="s">
        <v>19</v>
      </c>
      <c r="N499" t="s">
        <v>19</v>
      </c>
      <c r="O499" t="s">
        <v>204</v>
      </c>
      <c r="P499">
        <v>10</v>
      </c>
      <c r="Q499">
        <v>3</v>
      </c>
      <c r="R499" t="s">
        <v>483</v>
      </c>
      <c r="S499" t="s">
        <v>643</v>
      </c>
      <c r="T499" s="171">
        <v>45965</v>
      </c>
      <c r="U499" s="171">
        <v>45979</v>
      </c>
      <c r="V499" t="s">
        <v>604</v>
      </c>
    </row>
    <row r="500" spans="1:22" x14ac:dyDescent="0.25">
      <c r="A500" s="31" t="str">
        <f t="shared" si="7"/>
        <v>73.4.6</v>
      </c>
      <c r="B500" t="s">
        <v>604</v>
      </c>
      <c r="C500">
        <v>1</v>
      </c>
      <c r="D500" t="s">
        <v>485</v>
      </c>
      <c r="E500" t="s">
        <v>644</v>
      </c>
      <c r="F500" t="s">
        <v>19</v>
      </c>
      <c r="G500" t="s">
        <v>19</v>
      </c>
      <c r="H500" t="s">
        <v>19</v>
      </c>
      <c r="I500" t="s">
        <v>19</v>
      </c>
      <c r="J500" t="s">
        <v>19</v>
      </c>
      <c r="K500" t="s">
        <v>19</v>
      </c>
      <c r="L500" t="s">
        <v>19</v>
      </c>
      <c r="M500" t="s">
        <v>19</v>
      </c>
      <c r="N500" t="s">
        <v>19</v>
      </c>
      <c r="O500" t="s">
        <v>205</v>
      </c>
      <c r="P500">
        <v>10</v>
      </c>
      <c r="Q500">
        <v>3</v>
      </c>
      <c r="R500" t="s">
        <v>483</v>
      </c>
      <c r="S500" t="s">
        <v>645</v>
      </c>
      <c r="T500" s="171">
        <v>45992</v>
      </c>
      <c r="U500" s="171">
        <v>46010</v>
      </c>
      <c r="V500" t="s">
        <v>604</v>
      </c>
    </row>
    <row r="501" spans="1:22" x14ac:dyDescent="0.25">
      <c r="A501" s="31" t="str">
        <f t="shared" si="7"/>
        <v>130.1</v>
      </c>
      <c r="B501" t="s">
        <v>1200</v>
      </c>
      <c r="C501">
        <v>2</v>
      </c>
      <c r="D501" t="s">
        <v>478</v>
      </c>
      <c r="E501" t="s">
        <v>1201</v>
      </c>
      <c r="F501" t="s">
        <v>497</v>
      </c>
      <c r="G501" t="s">
        <v>1502</v>
      </c>
      <c r="H501" t="s">
        <v>1506</v>
      </c>
      <c r="I501" t="s">
        <v>1504</v>
      </c>
      <c r="J501" t="s">
        <v>19</v>
      </c>
      <c r="K501" t="s">
        <v>498</v>
      </c>
      <c r="L501" t="s">
        <v>19</v>
      </c>
      <c r="M501" t="s">
        <v>1103</v>
      </c>
      <c r="N501" t="s">
        <v>19</v>
      </c>
      <c r="O501" t="s">
        <v>101</v>
      </c>
      <c r="P501">
        <v>100</v>
      </c>
      <c r="Q501">
        <v>1</v>
      </c>
      <c r="R501" t="s">
        <v>483</v>
      </c>
      <c r="S501" t="s">
        <v>1202</v>
      </c>
      <c r="T501" s="171">
        <v>45705</v>
      </c>
      <c r="U501" s="171">
        <v>45978</v>
      </c>
      <c r="V501" t="s">
        <v>1203</v>
      </c>
    </row>
    <row r="502" spans="1:22" x14ac:dyDescent="0.25">
      <c r="A502" s="31" t="str">
        <f t="shared" si="7"/>
        <v>130.1.1</v>
      </c>
      <c r="B502" t="s">
        <v>1200</v>
      </c>
      <c r="C502">
        <v>2</v>
      </c>
      <c r="D502" t="s">
        <v>485</v>
      </c>
      <c r="E502" t="s">
        <v>1204</v>
      </c>
      <c r="F502" t="s">
        <v>19</v>
      </c>
      <c r="G502" t="s">
        <v>19</v>
      </c>
      <c r="H502" t="s">
        <v>19</v>
      </c>
      <c r="I502" t="s">
        <v>19</v>
      </c>
      <c r="J502" t="s">
        <v>19</v>
      </c>
      <c r="K502" t="s">
        <v>19</v>
      </c>
      <c r="L502" t="s">
        <v>19</v>
      </c>
      <c r="M502" t="s">
        <v>19</v>
      </c>
      <c r="N502" t="s">
        <v>19</v>
      </c>
      <c r="O502" t="s">
        <v>1807</v>
      </c>
      <c r="P502">
        <v>10</v>
      </c>
      <c r="Q502">
        <v>6</v>
      </c>
      <c r="R502" t="s">
        <v>483</v>
      </c>
      <c r="S502" t="s">
        <v>1808</v>
      </c>
      <c r="T502" s="171">
        <v>45705</v>
      </c>
      <c r="U502" s="171">
        <v>45978</v>
      </c>
      <c r="V502" t="s">
        <v>1205</v>
      </c>
    </row>
    <row r="503" spans="1:22" x14ac:dyDescent="0.25">
      <c r="A503" s="31" t="str">
        <f t="shared" si="7"/>
        <v>130.1.2</v>
      </c>
      <c r="B503" t="s">
        <v>1200</v>
      </c>
      <c r="C503">
        <v>2</v>
      </c>
      <c r="D503" t="s">
        <v>485</v>
      </c>
      <c r="E503" t="s">
        <v>1206</v>
      </c>
      <c r="F503" t="s">
        <v>19</v>
      </c>
      <c r="G503" t="s">
        <v>19</v>
      </c>
      <c r="H503" t="s">
        <v>19</v>
      </c>
      <c r="I503" t="s">
        <v>19</v>
      </c>
      <c r="J503" t="s">
        <v>19</v>
      </c>
      <c r="K503" t="s">
        <v>19</v>
      </c>
      <c r="L503" t="s">
        <v>19</v>
      </c>
      <c r="M503" t="s">
        <v>19</v>
      </c>
      <c r="N503" t="s">
        <v>19</v>
      </c>
      <c r="O503" t="s">
        <v>1923</v>
      </c>
      <c r="P503">
        <v>30</v>
      </c>
      <c r="Q503">
        <v>1</v>
      </c>
      <c r="R503" t="s">
        <v>483</v>
      </c>
      <c r="S503" t="s">
        <v>1924</v>
      </c>
      <c r="T503" s="171">
        <v>45705</v>
      </c>
      <c r="U503" s="171">
        <v>45961</v>
      </c>
      <c r="V503" t="s">
        <v>1207</v>
      </c>
    </row>
    <row r="504" spans="1:22" ht="16.5" customHeight="1" x14ac:dyDescent="0.25">
      <c r="A504" s="31" t="str">
        <f t="shared" si="7"/>
        <v>130.1.3</v>
      </c>
      <c r="B504" t="s">
        <v>1200</v>
      </c>
      <c r="C504">
        <v>2</v>
      </c>
      <c r="D504" t="s">
        <v>1893</v>
      </c>
      <c r="E504" t="s">
        <v>1208</v>
      </c>
      <c r="F504" t="s">
        <v>19</v>
      </c>
      <c r="G504" t="s">
        <v>19</v>
      </c>
      <c r="H504" t="s">
        <v>19</v>
      </c>
      <c r="I504" t="s">
        <v>19</v>
      </c>
      <c r="J504" t="s">
        <v>19</v>
      </c>
      <c r="K504" t="s">
        <v>19</v>
      </c>
      <c r="L504" t="s">
        <v>19</v>
      </c>
      <c r="M504" t="s">
        <v>19</v>
      </c>
      <c r="N504" t="s">
        <v>19</v>
      </c>
      <c r="O504" t="s">
        <v>102</v>
      </c>
      <c r="P504">
        <v>0</v>
      </c>
      <c r="Q504">
        <v>1</v>
      </c>
      <c r="R504" t="s">
        <v>483</v>
      </c>
      <c r="S504" t="s">
        <v>1202</v>
      </c>
      <c r="T504" s="171">
        <v>45705</v>
      </c>
      <c r="U504" s="171">
        <v>45961</v>
      </c>
      <c r="V504" t="s">
        <v>1209</v>
      </c>
    </row>
    <row r="505" spans="1:22" x14ac:dyDescent="0.25">
      <c r="A505" s="31" t="str">
        <f t="shared" si="7"/>
        <v>130.1.4</v>
      </c>
      <c r="B505" t="s">
        <v>1200</v>
      </c>
      <c r="C505">
        <v>2</v>
      </c>
      <c r="D505" t="s">
        <v>485</v>
      </c>
      <c r="E505" t="s">
        <v>1210</v>
      </c>
      <c r="F505" t="s">
        <v>19</v>
      </c>
      <c r="G505" t="s">
        <v>19</v>
      </c>
      <c r="H505" t="s">
        <v>19</v>
      </c>
      <c r="I505" t="s">
        <v>19</v>
      </c>
      <c r="J505" t="s">
        <v>19</v>
      </c>
      <c r="K505" t="s">
        <v>19</v>
      </c>
      <c r="L505" t="s">
        <v>19</v>
      </c>
      <c r="M505" t="s">
        <v>19</v>
      </c>
      <c r="N505" t="s">
        <v>19</v>
      </c>
      <c r="O505" t="s">
        <v>103</v>
      </c>
      <c r="P505">
        <v>30</v>
      </c>
      <c r="Q505">
        <v>1</v>
      </c>
      <c r="R505" t="s">
        <v>483</v>
      </c>
      <c r="S505" t="s">
        <v>1202</v>
      </c>
      <c r="T505" s="171">
        <v>45705</v>
      </c>
      <c r="U505" s="171">
        <v>45807</v>
      </c>
      <c r="V505" t="s">
        <v>1211</v>
      </c>
    </row>
    <row r="506" spans="1:22" x14ac:dyDescent="0.25">
      <c r="A506" s="31" t="str">
        <f t="shared" si="7"/>
        <v>130.1.5</v>
      </c>
      <c r="B506" t="s">
        <v>1200</v>
      </c>
      <c r="C506">
        <v>2</v>
      </c>
      <c r="D506" t="s">
        <v>485</v>
      </c>
      <c r="E506" t="s">
        <v>1212</v>
      </c>
      <c r="F506" t="s">
        <v>19</v>
      </c>
      <c r="G506" t="s">
        <v>19</v>
      </c>
      <c r="H506" t="s">
        <v>19</v>
      </c>
      <c r="I506" t="s">
        <v>19</v>
      </c>
      <c r="J506" t="s">
        <v>19</v>
      </c>
      <c r="K506" t="s">
        <v>19</v>
      </c>
      <c r="L506" t="s">
        <v>19</v>
      </c>
      <c r="M506" t="s">
        <v>19</v>
      </c>
      <c r="N506" t="s">
        <v>19</v>
      </c>
      <c r="O506" t="s">
        <v>1925</v>
      </c>
      <c r="P506">
        <v>30</v>
      </c>
      <c r="Q506">
        <v>1</v>
      </c>
      <c r="R506" t="s">
        <v>483</v>
      </c>
      <c r="S506" t="s">
        <v>1926</v>
      </c>
      <c r="T506" s="171">
        <v>45810</v>
      </c>
      <c r="U506" s="171">
        <v>45978</v>
      </c>
      <c r="V506" t="s">
        <v>1213</v>
      </c>
    </row>
  </sheetData>
  <mergeCells count="1">
    <mergeCell ref="B2: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B23" sqref="B23:I23"/>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200"/>
      <c r="B1" s="200"/>
      <c r="C1" s="201"/>
      <c r="D1" s="201"/>
      <c r="E1" s="201"/>
      <c r="F1" s="201"/>
      <c r="G1" s="201"/>
      <c r="H1" s="201"/>
      <c r="I1" s="201"/>
    </row>
    <row r="6" spans="1:9" ht="25.5" customHeight="1" x14ac:dyDescent="0.25"/>
    <row r="7" spans="1:9" ht="21.75" customHeight="1" x14ac:dyDescent="0.25"/>
    <row r="10" spans="1:9" x14ac:dyDescent="0.25">
      <c r="A10" s="202"/>
      <c r="B10" s="202"/>
      <c r="C10" s="2"/>
      <c r="D10" s="2"/>
    </row>
    <row r="11" spans="1:9" ht="79.5" customHeight="1" x14ac:dyDescent="0.25">
      <c r="A11" s="203"/>
      <c r="B11" s="203"/>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204" t="s">
        <v>1847</v>
      </c>
      <c r="C23" s="205"/>
      <c r="D23" s="205"/>
      <c r="E23" s="205"/>
      <c r="F23" s="205"/>
      <c r="G23" s="205"/>
      <c r="H23" s="205"/>
      <c r="I23" s="206"/>
    </row>
    <row r="25" spans="2:9" ht="34.5" customHeight="1" x14ac:dyDescent="0.25"/>
    <row r="26" spans="2:9" ht="15.75" thickBot="1" x14ac:dyDescent="0.3"/>
    <row r="27" spans="2:9" ht="41.25" customHeight="1" thickBot="1" x14ac:dyDescent="0.3">
      <c r="B27" s="73" t="s">
        <v>1546</v>
      </c>
      <c r="C27" s="5"/>
      <c r="D27" s="197" t="s">
        <v>1530</v>
      </c>
      <c r="E27" s="198"/>
      <c r="F27" s="198"/>
      <c r="G27" s="198"/>
      <c r="H27" s="198"/>
      <c r="I27" s="199"/>
    </row>
    <row r="28" spans="2:9" ht="7.5" customHeight="1" thickBot="1" x14ac:dyDescent="0.4">
      <c r="B28" s="74"/>
      <c r="D28" s="72"/>
      <c r="E28" s="72"/>
      <c r="F28" s="72"/>
      <c r="G28" s="72"/>
      <c r="H28" s="72"/>
      <c r="I28" s="72"/>
    </row>
    <row r="29" spans="2:9" ht="43.5" customHeight="1" thickBot="1" x14ac:dyDescent="0.3">
      <c r="B29" s="73" t="s">
        <v>1547</v>
      </c>
      <c r="D29" s="197" t="s">
        <v>1548</v>
      </c>
      <c r="E29" s="198"/>
      <c r="F29" s="198"/>
      <c r="G29" s="198"/>
      <c r="H29" s="198"/>
      <c r="I29" s="199"/>
    </row>
    <row r="30" spans="2:9" ht="7.5" customHeight="1" thickBot="1" x14ac:dyDescent="0.4">
      <c r="B30" s="74"/>
      <c r="D30" s="72"/>
      <c r="E30" s="72"/>
      <c r="F30" s="72"/>
      <c r="G30" s="72"/>
      <c r="H30" s="72"/>
      <c r="I30" s="72"/>
    </row>
    <row r="31" spans="2:9" ht="41.25" customHeight="1" thickBot="1" x14ac:dyDescent="0.3">
      <c r="B31" s="73" t="s">
        <v>1524</v>
      </c>
      <c r="C31" s="5"/>
      <c r="D31" s="197" t="s">
        <v>1531</v>
      </c>
      <c r="E31" s="198"/>
      <c r="F31" s="198"/>
      <c r="G31" s="198"/>
      <c r="H31" s="198"/>
      <c r="I31" s="199"/>
    </row>
    <row r="32" spans="2:9" ht="5.25" customHeight="1" thickBot="1" x14ac:dyDescent="0.4">
      <c r="B32" s="74"/>
      <c r="D32" s="72"/>
      <c r="E32" s="72"/>
      <c r="F32" s="72"/>
      <c r="G32" s="72"/>
      <c r="H32" s="72"/>
      <c r="I32" s="72"/>
    </row>
    <row r="33" spans="2:9" ht="41.25" customHeight="1" thickBot="1" x14ac:dyDescent="0.3">
      <c r="B33" s="73" t="s">
        <v>1532</v>
      </c>
      <c r="C33" s="5"/>
      <c r="D33" s="197" t="s">
        <v>1533</v>
      </c>
      <c r="E33" s="198"/>
      <c r="F33" s="198"/>
      <c r="G33" s="198"/>
      <c r="H33" s="198"/>
      <c r="I33" s="199"/>
    </row>
    <row r="34" spans="2:9" ht="7.5" customHeight="1" thickBot="1" x14ac:dyDescent="0.4">
      <c r="B34" s="74"/>
      <c r="D34" s="72"/>
      <c r="E34" s="72"/>
      <c r="F34" s="72"/>
      <c r="G34" s="72"/>
      <c r="H34" s="72"/>
      <c r="I34" s="72"/>
    </row>
    <row r="35" spans="2:9" ht="41.25" customHeight="1" thickBot="1" x14ac:dyDescent="0.3">
      <c r="B35" s="73" t="s">
        <v>1534</v>
      </c>
      <c r="C35" s="5"/>
      <c r="D35" s="197" t="s">
        <v>1535</v>
      </c>
      <c r="E35" s="198"/>
      <c r="F35" s="198"/>
      <c r="G35" s="198"/>
      <c r="H35" s="198"/>
      <c r="I35" s="199"/>
    </row>
    <row r="36" spans="2:9" ht="5.25" customHeight="1" thickBot="1" x14ac:dyDescent="0.4">
      <c r="B36" s="74"/>
      <c r="D36" s="72"/>
      <c r="E36" s="72"/>
      <c r="F36" s="72"/>
      <c r="G36" s="72"/>
      <c r="H36" s="72"/>
      <c r="I36" s="72"/>
    </row>
    <row r="37" spans="2:9" ht="54.75" customHeight="1" thickBot="1" x14ac:dyDescent="0.3">
      <c r="B37" s="73" t="s">
        <v>1536</v>
      </c>
      <c r="C37" s="5"/>
      <c r="D37" s="197" t="s">
        <v>1537</v>
      </c>
      <c r="E37" s="198"/>
      <c r="F37" s="198"/>
      <c r="G37" s="198"/>
      <c r="H37" s="198"/>
      <c r="I37" s="199"/>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B39" zoomScale="68" zoomScaleNormal="110" zoomScaleSheetLayoutView="100" workbookViewId="0">
      <selection activeCell="B9" sqref="B9"/>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4"/>
      <c r="I1" s="124"/>
      <c r="J1" s="124"/>
      <c r="K1" s="173"/>
      <c r="L1" s="173"/>
      <c r="M1" s="124"/>
      <c r="N1" s="124"/>
    </row>
    <row r="2" spans="1:14" ht="21" customHeight="1" x14ac:dyDescent="0.25">
      <c r="D2" s="134" t="s">
        <v>14</v>
      </c>
      <c r="G2" s="124"/>
      <c r="H2" s="124"/>
      <c r="I2" s="124"/>
      <c r="J2" s="124"/>
      <c r="K2" s="173"/>
      <c r="L2" s="173"/>
      <c r="M2" s="124"/>
      <c r="N2" s="124"/>
    </row>
    <row r="3" spans="1:14" ht="21" customHeight="1" thickBot="1" x14ac:dyDescent="0.3">
      <c r="G3" s="124"/>
      <c r="H3" s="124"/>
      <c r="I3" s="124"/>
      <c r="J3" s="124"/>
      <c r="K3" s="173"/>
      <c r="L3" s="173"/>
      <c r="M3" s="124"/>
      <c r="N3" s="124"/>
    </row>
    <row r="4" spans="1:14" ht="36.75" customHeight="1" thickBot="1" x14ac:dyDescent="0.3">
      <c r="B4" s="213" t="s">
        <v>1475</v>
      </c>
      <c r="C4" s="214"/>
      <c r="D4" s="214"/>
      <c r="E4" s="214"/>
      <c r="F4" s="214"/>
      <c r="G4" s="214"/>
      <c r="H4" s="214"/>
      <c r="I4" s="214"/>
      <c r="J4" s="214"/>
      <c r="K4" s="214"/>
      <c r="L4" s="214"/>
      <c r="M4" s="214"/>
      <c r="N4" s="214"/>
    </row>
    <row r="5" spans="1:14" ht="52.5" customHeight="1" x14ac:dyDescent="0.25">
      <c r="B5" s="149"/>
      <c r="C5" s="150"/>
      <c r="D5" s="225" t="s">
        <v>1476</v>
      </c>
      <c r="E5" s="225"/>
      <c r="F5" s="225"/>
      <c r="G5" s="225"/>
      <c r="H5" s="225"/>
      <c r="I5" s="225"/>
      <c r="J5" s="225"/>
      <c r="K5" s="225"/>
      <c r="L5" s="225"/>
      <c r="M5" s="151"/>
      <c r="N5" s="152"/>
    </row>
    <row r="6" spans="1:14" s="37" customFormat="1" ht="52.5" customHeight="1" x14ac:dyDescent="0.25">
      <c r="B6" s="215" t="str">
        <f>CONCATENATE(COUNTIF(A10:A48,"producto")," PRODUCTOS")</f>
        <v>9 PRODUCTOS</v>
      </c>
      <c r="C6" s="216"/>
      <c r="D6" s="216"/>
      <c r="E6" s="216"/>
      <c r="F6" s="216"/>
      <c r="G6" s="216"/>
      <c r="H6" s="216"/>
      <c r="I6" s="216"/>
      <c r="J6" s="216"/>
      <c r="K6" s="216"/>
      <c r="L6" s="216"/>
      <c r="M6" s="216"/>
      <c r="N6" s="216"/>
    </row>
    <row r="7" spans="1:14" ht="22.5" customHeight="1" thickBot="1" x14ac:dyDescent="0.3">
      <c r="B7" s="217" t="s">
        <v>15</v>
      </c>
      <c r="C7" s="218"/>
      <c r="D7" s="218"/>
      <c r="E7" s="218"/>
      <c r="F7" s="218"/>
      <c r="G7" s="218"/>
      <c r="H7" s="218"/>
      <c r="I7" s="218"/>
      <c r="J7" s="218"/>
      <c r="K7" s="218"/>
      <c r="L7" s="218"/>
      <c r="M7" s="218"/>
      <c r="N7" s="218"/>
    </row>
    <row r="8" spans="1:14" ht="22.5" hidden="1" customHeight="1" thickBot="1" x14ac:dyDescent="0.3">
      <c r="B8" s="219" t="s">
        <v>8</v>
      </c>
      <c r="C8" s="220"/>
      <c r="D8" s="221"/>
      <c r="E8" s="53"/>
      <c r="F8" s="53"/>
      <c r="G8" s="222" t="s">
        <v>1523</v>
      </c>
      <c r="H8" s="223"/>
      <c r="I8" s="223"/>
      <c r="J8" s="223"/>
      <c r="K8" s="223"/>
      <c r="L8" s="223"/>
      <c r="M8" s="223"/>
      <c r="N8" s="224"/>
    </row>
    <row r="9" spans="1:14" ht="48" customHeight="1" thickBot="1" x14ac:dyDescent="0.3">
      <c r="B9" s="75" t="s">
        <v>470</v>
      </c>
      <c r="C9" s="77" t="s">
        <v>1521</v>
      </c>
      <c r="D9" s="77" t="s">
        <v>0</v>
      </c>
      <c r="E9" s="77" t="s">
        <v>1469</v>
      </c>
      <c r="F9" s="77" t="s">
        <v>1524</v>
      </c>
      <c r="G9" s="77" t="s">
        <v>1</v>
      </c>
      <c r="H9" s="77" t="s">
        <v>2</v>
      </c>
      <c r="I9" s="77" t="s">
        <v>3</v>
      </c>
      <c r="J9" s="77" t="s">
        <v>4</v>
      </c>
      <c r="K9" s="78" t="s">
        <v>5</v>
      </c>
      <c r="L9" s="78" t="s">
        <v>6</v>
      </c>
      <c r="M9" s="80" t="s">
        <v>1522</v>
      </c>
      <c r="N9" s="79" t="s">
        <v>7</v>
      </c>
    </row>
    <row r="10" spans="1:14" s="12" customFormat="1" ht="62.25" customHeight="1" x14ac:dyDescent="0.25">
      <c r="A10" s="5" t="str">
        <f>VLOOKUP(B10,'Plantilla publicacion'!$A$3:$B$490,2,0)</f>
        <v>Producto</v>
      </c>
      <c r="B10" s="99" t="s">
        <v>479</v>
      </c>
      <c r="C10" s="226" t="str">
        <f>VLOOKUP(B10,'Plantilla publicacion'!$A$3:$R$490,17,0)</f>
        <v>PND - 5-31-5-b- Convergencia regional - Entidades públicas territoriales y nacionales fortalecidas / PES - Transformación Institucional</v>
      </c>
      <c r="D10" s="226" t="str">
        <f>VLOOKUP(B10,'Plantilla publicacion'!$A$3:$M$497,6,0)</f>
        <v>60-Fortalecer el Sistema Integral de Gestión Institucional en el marco del Modelo Integrado de Planeación y gestión para mejorar la prestación del servicio.</v>
      </c>
      <c r="E10" s="226" t="str">
        <f>VLOOKUP(B10,'Plantilla publicacion'!$A$3:$O$490,14,0)</f>
        <v>106-Cumplimiento de productos del PAI asociados a Fortalecer el Sistema Integral de Gestión Institucional para mejorar la prestación del servicio.</v>
      </c>
      <c r="F10" s="22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26" t="str">
        <f>VLOOKUP(B10,'Plantilla publicacion'!$A$3:$M$497,7,0)</f>
        <v>N/A</v>
      </c>
      <c r="H10" s="101" t="str">
        <f>VLOOKUP(B10,'Plantilla publicacion'!$A$3:$M$505,8,0)</f>
        <v>Plan anual de Previsión de Recursos Humanos, Elaborado y publicado en la página web de la SIC e Intrasic (Documento del Plan anual de Previsión de Recursos Humanos)</v>
      </c>
      <c r="I10" s="101">
        <f>VLOOKUP(B10,'Plantilla publicacion'!$A$3:$M$505,9,0)</f>
        <v>1</v>
      </c>
      <c r="J10" s="101" t="str">
        <f>VLOOKUP(B10,'Plantilla publicacion'!$A$3:$M$505,10,0)</f>
        <v>Númerica</v>
      </c>
      <c r="K10" s="176">
        <f>VLOOKUP(B10,'Plantilla publicacion'!$A$3:$M$505,11,0)</f>
        <v>45672</v>
      </c>
      <c r="L10" s="176">
        <f>VLOOKUP(B10,'Plantilla publicacion'!$A$3:$M$505,12,0)</f>
        <v>45688</v>
      </c>
      <c r="M10" s="101" t="str">
        <f>IF(ISERROR(VLOOKUP(B10,'Plantilla publicacion'!$A$3:$P$490,16,0)),"NA",VLOOKUP(B10,'Plantilla publicacion'!$A$3:$P$490,16,0))</f>
        <v>DECRETO 612</v>
      </c>
      <c r="N10" s="102" t="str">
        <f>VLOOKUP(B10,'Plantilla publicacion'!$A$3:$M$505,13,0)</f>
        <v>111-GRUPO DE TRABAJO DE ADMINISTRACIÓN DE PERSONAL</v>
      </c>
    </row>
    <row r="11" spans="1:14" ht="46.5" customHeight="1" x14ac:dyDescent="0.25">
      <c r="A11" s="5" t="str">
        <f>VLOOKUP(B11,'Plantilla publicacion'!$A$3:$B$490,2,0)</f>
        <v>Actividad propia</v>
      </c>
      <c r="B11" s="137" t="s">
        <v>486</v>
      </c>
      <c r="C11" s="227"/>
      <c r="D11" s="227">
        <f>VLOOKUP(B11,'Plantilla publicacion'!$A$3:$M$490,6,0)</f>
        <v>0</v>
      </c>
      <c r="E11" s="227"/>
      <c r="F11" s="227"/>
      <c r="G11" s="227"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f>VLOOKUP(B11,'Plantilla publicacion'!$A$3:$M$505,11,0)</f>
        <v>45672</v>
      </c>
      <c r="L11" s="7">
        <f>VLOOKUP(B11,'Plantilla publicacion'!$A$3:$M$505,12,0)</f>
        <v>45688</v>
      </c>
      <c r="M11" s="58"/>
      <c r="N11" s="154" t="str">
        <f>VLOOKUP(B11,'Plantilla publicacion'!$A$3:$M$505,13,0)</f>
        <v>111-GRUPO DE TRABAJO DE ADMINISTRACIÓN DE PERSONAL</v>
      </c>
    </row>
    <row r="12" spans="1:14" ht="42" customHeight="1" thickBot="1" x14ac:dyDescent="0.3">
      <c r="A12" s="5" t="str">
        <f>VLOOKUP(B12,'Plantilla publicacion'!$A$3:$B$490,2,0)</f>
        <v>Actividad propia</v>
      </c>
      <c r="B12" s="155" t="s">
        <v>488</v>
      </c>
      <c r="C12" s="227"/>
      <c r="D12" s="227">
        <f>VLOOKUP(B12,'Plantilla publicacion'!$A$3:$M$490,6,0)</f>
        <v>0</v>
      </c>
      <c r="E12" s="227"/>
      <c r="F12" s="227"/>
      <c r="G12" s="227"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1">
        <f>VLOOKUP(B12,'Plantilla publicacion'!$A$3:$M$505,11,0)</f>
        <v>45672</v>
      </c>
      <c r="L12" s="111">
        <f>VLOOKUP(B12,'Plantilla publicacion'!$A$3:$M$505,12,0)</f>
        <v>45688</v>
      </c>
      <c r="M12" s="109"/>
      <c r="N12" s="156" t="str">
        <f>VLOOKUP(B12,'Plantilla publicacion'!$A$3:$M$505,13,0)</f>
        <v>111-GRUPO DE TRABAJO DE ADMINISTRACIÓN DE PERSONAL</v>
      </c>
    </row>
    <row r="13" spans="1:14" s="12" customFormat="1" ht="25.5" x14ac:dyDescent="0.25">
      <c r="A13" s="5" t="str">
        <f>VLOOKUP(B13,'Plantilla publicacion'!$A$3:$B$490,2,0)</f>
        <v>Producto</v>
      </c>
      <c r="B13" s="99" t="s">
        <v>490</v>
      </c>
      <c r="C13" s="226" t="str">
        <f>VLOOKUP(B13,'Plantilla publicacion'!$A$3:$R$490,17,0)</f>
        <v>PND - 5-31-5-b- Convergencia regional - Entidades públicas territoriales y nacionales fortalecidas / PES - Transformación Institucional</v>
      </c>
      <c r="D13" s="226" t="str">
        <f>VLOOKUP(B13,'Plantilla publicacion'!$A$3:$M$497,6,0)</f>
        <v>60-Fortalecer el Sistema Integral de Gestión Institucional en el marco del Modelo Integrado de Planeación y gestión para mejorar la prestación del servicio.</v>
      </c>
      <c r="E13" s="226" t="str">
        <f>VLOOKUP(B13,'Plantilla publicacion'!$A$3:$O$490,14,0)</f>
        <v>106-Cumplimiento de productos del PAI asociados a Fortalecer el Sistema Integral de Gestión Institucional para mejorar la prestación del servicio.</v>
      </c>
      <c r="F13" s="226"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26" t="str">
        <f>VLOOKUP(B13,'Plantilla publicacion'!$A$3:$M$497,7,0)</f>
        <v>N/A</v>
      </c>
      <c r="H13" s="101" t="str">
        <f>VLOOKUP(B13,'Plantilla publicacion'!$A$3:$M$505,8,0)</f>
        <v>Plan anual de Vacantes, Elaborado y publicado en la página web de la SIC e Intrasic (Documento del Plan anual de Vacantes)</v>
      </c>
      <c r="I13" s="101">
        <f>VLOOKUP(B13,'Plantilla publicacion'!$A$3:$M$505,9,0)</f>
        <v>1</v>
      </c>
      <c r="J13" s="101" t="str">
        <f>VLOOKUP(B13,'Plantilla publicacion'!$A$3:$M$505,10,0)</f>
        <v>Númerica</v>
      </c>
      <c r="K13" s="176">
        <f>VLOOKUP(B13,'Plantilla publicacion'!$A$3:$M$505,11,0)</f>
        <v>45672</v>
      </c>
      <c r="L13" s="176">
        <f>VLOOKUP(B13,'Plantilla publicacion'!$A$3:$M$505,12,0)</f>
        <v>45688</v>
      </c>
      <c r="M13" s="15" t="str">
        <f>IF(ISERROR(VLOOKUP(B13,'Plantilla publicacion'!$A$3:$P$490,16,0)),"NA",VLOOKUP(B13,'Plantilla publicacion'!$A$3:$P$490,16,0))</f>
        <v>DECRETO 612</v>
      </c>
      <c r="N13" s="141" t="str">
        <f>VLOOKUP(B13,'Plantilla publicacion'!$A$3:$M$505,13,0)</f>
        <v>111-GRUPO DE TRABAJO DE ADMINISTRACIÓN DE PERSONAL</v>
      </c>
    </row>
    <row r="14" spans="1:14" ht="25.5" x14ac:dyDescent="0.25">
      <c r="A14" s="5" t="str">
        <f>VLOOKUP(B14,'Plantilla publicacion'!$A$3:$B$490,2,0)</f>
        <v>Actividad propia</v>
      </c>
      <c r="B14" s="137" t="s">
        <v>492</v>
      </c>
      <c r="C14" s="227"/>
      <c r="D14" s="227">
        <f>VLOOKUP(B14,'Plantilla publicacion'!$A$3:$M$490,6,0)</f>
        <v>0</v>
      </c>
      <c r="E14" s="227"/>
      <c r="F14" s="227"/>
      <c r="G14" s="227"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f>VLOOKUP(B14,'Plantilla publicacion'!$A$3:$M$505,11,0)</f>
        <v>45672</v>
      </c>
      <c r="L14" s="7">
        <f>VLOOKUP(B14,'Plantilla publicacion'!$A$3:$M$505,12,0)</f>
        <v>45688</v>
      </c>
      <c r="M14" s="58"/>
      <c r="N14" s="154" t="str">
        <f>VLOOKUP(B14,'Plantilla publicacion'!$A$3:$M$505,13,0)</f>
        <v>111-GRUPO DE TRABAJO DE ADMINISTRACIÓN DE PERSONAL</v>
      </c>
    </row>
    <row r="15" spans="1:14" ht="26.25" thickBot="1" x14ac:dyDescent="0.3">
      <c r="A15" s="5" t="str">
        <f>VLOOKUP(B15,'Plantilla publicacion'!$A$3:$B$490,2,0)</f>
        <v>Actividad propia</v>
      </c>
      <c r="B15" s="138" t="s">
        <v>494</v>
      </c>
      <c r="C15" s="228"/>
      <c r="D15" s="228">
        <f>VLOOKUP(B15,'Plantilla publicacion'!$A$3:$M$490,6,0)</f>
        <v>0</v>
      </c>
      <c r="E15" s="228"/>
      <c r="F15" s="228"/>
      <c r="G15" s="228" t="str">
        <f>VLOOKUP(B15,'Plantilla publicacion'!$A$3:$M$490,7,0)</f>
        <v>N/A</v>
      </c>
      <c r="H15" s="107" t="str">
        <f>VLOOKUP(B15,'Plantilla publicacion'!$A$3:$M$505,8,0)</f>
        <v>Publicar el Plan anual de Vacantes (Único entregable) (Captura de pantalla de la publicación en la página web de la SIC e Intrasic)</v>
      </c>
      <c r="I15" s="107">
        <f>VLOOKUP(B15,'Plantilla publicacion'!$A$3:$M$505,9,0)</f>
        <v>1</v>
      </c>
      <c r="J15" s="107" t="str">
        <f>VLOOKUP(B15,'Plantilla publicacion'!$A$3:$M$505,10,0)</f>
        <v>Númerica</v>
      </c>
      <c r="K15" s="108">
        <f>VLOOKUP(B15,'Plantilla publicacion'!$A$3:$M$505,11,0)</f>
        <v>45672</v>
      </c>
      <c r="L15" s="108">
        <f>VLOOKUP(B15,'Plantilla publicacion'!$A$3:$M$505,12,0)</f>
        <v>45688</v>
      </c>
      <c r="M15" s="109"/>
      <c r="N15" s="156" t="str">
        <f>VLOOKUP(B15,'Plantilla publicacion'!$A$3:$M$505,13,0)</f>
        <v>111-GRUPO DE TRABAJO DE ADMINISTRACIÓN DE PERSONAL</v>
      </c>
    </row>
    <row r="16" spans="1:14" s="12" customFormat="1" ht="51" x14ac:dyDescent="0.25">
      <c r="A16" s="5" t="str">
        <f>VLOOKUP(B16,'Plantilla publicacion'!$A$3:$B$490,2,0)</f>
        <v>Producto</v>
      </c>
      <c r="B16" s="140" t="s">
        <v>496</v>
      </c>
      <c r="C16" s="227" t="str">
        <f>VLOOKUP(B16,'Plantilla publicacion'!$A$3:$R$490,17,0)</f>
        <v>PND - 5-31-5-b- Convergencia regional - Entidades públicas territoriales y nacionales fortalecidas / PES - Transformación Institucional</v>
      </c>
      <c r="D16" s="227" t="str">
        <f>VLOOKUP(B16,'Plantilla publicacion'!$A$3:$M$497,6,0)</f>
        <v>56-Fortalecer la gestión de la información, el conocimiento y la innovación para optimizar la capacidad institucional</v>
      </c>
      <c r="E16" s="227" t="str">
        <f>VLOOKUP(B16,'Plantilla publicacion'!$A$3:$O$490,14,0)</f>
        <v>102-Cumplimiento de productos del PAI asociados a Fortalecer la gestión de la información, el conocimiento y la innovación para optimizar la capacidad institucional</v>
      </c>
      <c r="F16" s="227"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27"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75">
        <f>VLOOKUP(B16,'Plantilla publicacion'!$A$3:$M$505,11,0)</f>
        <v>45659</v>
      </c>
      <c r="L16" s="175">
        <f>VLOOKUP(B16,'Plantilla publicacion'!$A$3:$M$505,12,0)</f>
        <v>46010</v>
      </c>
      <c r="M16" s="15">
        <f>IF(ISERROR(VLOOKUP(B16,'Plantilla publicacion'!$A$3:$P$490,16,0)),"NA",VLOOKUP(B16,'Plantilla publicacion'!$A$3:$P$490,16,0))</f>
        <v>0</v>
      </c>
      <c r="N16" s="141" t="str">
        <f>VLOOKUP(B16,'Plantilla publicacion'!$A$3:$M$505,13,0)</f>
        <v>111-GRUPO DE TRABAJO DE ADMINISTRACIÓN DE PERSONAL;
20-OFICINA DE TECNOLOGÍA E INFORMÁTICA;
73-GRUPO DE TRABAJO DE COMUNICACION</v>
      </c>
    </row>
    <row r="17" spans="1:14" ht="38.25" x14ac:dyDescent="0.25">
      <c r="A17" s="5" t="str">
        <f>VLOOKUP(B17,'Plantilla publicacion'!$A$3:$B$490,2,0)</f>
        <v>Actividad propia</v>
      </c>
      <c r="B17" s="137" t="s">
        <v>501</v>
      </c>
      <c r="C17" s="227"/>
      <c r="D17" s="227">
        <f>VLOOKUP(B17,'Plantilla publicacion'!$A$3:$M$490,6,0)</f>
        <v>0</v>
      </c>
      <c r="E17" s="227"/>
      <c r="F17" s="227"/>
      <c r="G17" s="227"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f>VLOOKUP(B17,'Plantilla publicacion'!$A$3:$M$505,11,0)</f>
        <v>45659</v>
      </c>
      <c r="L17" s="7">
        <f>VLOOKUP(B17,'Plantilla publicacion'!$A$3:$M$505,12,0)</f>
        <v>45716</v>
      </c>
      <c r="M17" s="58"/>
      <c r="N17" s="154" t="str">
        <f>VLOOKUP(B17,'Plantilla publicacion'!$A$3:$M$505,13,0)</f>
        <v>111-GRUPO DE TRABAJO DE ADMINISTRACIÓN DE PERSONAL;
20-OFICINA DE TECNOLOGÍA E INFORMÁTICA</v>
      </c>
    </row>
    <row r="18" spans="1:14" ht="51" x14ac:dyDescent="0.25">
      <c r="A18" s="5" t="str">
        <f>VLOOKUP(B18,'Plantilla publicacion'!$A$3:$B$490,2,0)</f>
        <v>Actividad propia</v>
      </c>
      <c r="B18" s="137" t="s">
        <v>504</v>
      </c>
      <c r="C18" s="227"/>
      <c r="D18" s="227">
        <f>VLOOKUP(B18,'Plantilla publicacion'!$A$3:$M$490,6,0)</f>
        <v>0</v>
      </c>
      <c r="E18" s="227"/>
      <c r="F18" s="227"/>
      <c r="G18" s="227"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f>VLOOKUP(B18,'Plantilla publicacion'!$A$3:$M$505,11,0)</f>
        <v>45691</v>
      </c>
      <c r="L18" s="7">
        <f>VLOOKUP(B18,'Plantilla publicacion'!$A$3:$M$505,12,0)</f>
        <v>46010</v>
      </c>
      <c r="M18" s="58"/>
      <c r="N18" s="154" t="str">
        <f>VLOOKUP(B18,'Plantilla publicacion'!$A$3:$M$505,13,0)</f>
        <v>111-GRUPO DE TRABAJO DE ADMINISTRACIÓN DE PERSONAL;
20-OFICINA DE TECNOLOGÍA E INFORMÁTICA;
73-GRUPO DE TRABAJO DE COMUNICACION</v>
      </c>
    </row>
    <row r="19" spans="1:14" ht="39" thickBot="1" x14ac:dyDescent="0.3">
      <c r="A19" s="5" t="str">
        <f>VLOOKUP(B19,'Plantilla publicacion'!$A$3:$B$490,2,0)</f>
        <v>Actividad propia</v>
      </c>
      <c r="B19" s="155" t="s">
        <v>506</v>
      </c>
      <c r="C19" s="228"/>
      <c r="D19" s="228">
        <f>VLOOKUP(B19,'Plantilla publicacion'!$A$3:$M$490,6,0)</f>
        <v>0</v>
      </c>
      <c r="E19" s="228"/>
      <c r="F19" s="228"/>
      <c r="G19" s="228"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1">
        <f>VLOOKUP(B19,'Plantilla publicacion'!$A$3:$M$505,11,0)</f>
        <v>45811</v>
      </c>
      <c r="L19" s="111">
        <f>VLOOKUP(B19,'Plantilla publicacion'!$A$3:$M$505,12,0)</f>
        <v>46010</v>
      </c>
      <c r="M19" s="109"/>
      <c r="N19" s="156" t="str">
        <f>VLOOKUP(B19,'Plantilla publicacion'!$A$3:$M$505,13,0)</f>
        <v>111-GRUPO DE TRABAJO DE ADMINISTRACIÓN DE PERSONAL</v>
      </c>
    </row>
    <row r="20" spans="1:14" s="12" customFormat="1" ht="38.25" x14ac:dyDescent="0.25">
      <c r="A20" s="5" t="str">
        <f>VLOOKUP(B20,'Plantilla publicacion'!$A$3:$B$490,2,0)</f>
        <v>Producto</v>
      </c>
      <c r="B20" s="99" t="s">
        <v>548</v>
      </c>
      <c r="C20" s="226" t="str">
        <f>VLOOKUP(B20,'Plantilla publicacion'!$A$3:$R$490,17,0)</f>
        <v>PND - 5-31-5-b- Convergencia regional - Entidades públicas territoriales y nacionales fortalecidas / PES - Transformación Institucional</v>
      </c>
      <c r="D20" s="226" t="str">
        <f>VLOOKUP(B20,'Plantilla publicacion'!$A$3:$M$497,6,0)</f>
        <v>56-Fortalecer la gestión de la información, el conocimiento y la innovación para optimizar la capacidad institucional</v>
      </c>
      <c r="E20" s="226" t="str">
        <f>VLOOKUP(B20,'Plantilla publicacion'!$A$3:$O$490,14,0)</f>
        <v>102-Cumplimiento de productos del PAI asociados a Fortalecer la gestión de la información, el conocimiento y la innovación para optimizar la capacidad institucional</v>
      </c>
      <c r="F20" s="226"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226" t="str">
        <f>VLOOKUP(B20,'Plantilla publicacion'!$A$3:$M$497,7,0)</f>
        <v>N/A</v>
      </c>
      <c r="H20" s="101" t="str">
        <f>VLOOKUP(B20,'Plantilla publicacion'!$A$3:$M$505,8,0)</f>
        <v>Estrategia de ingreso efectivo de nuevos funcionarios que conduzca a la garantía del bienestar integral implementada. (Informe final de la implementación de la estrategia)</v>
      </c>
      <c r="I20" s="101">
        <f>VLOOKUP(B20,'Plantilla publicacion'!$A$3:$M$505,9,0)</f>
        <v>100</v>
      </c>
      <c r="J20" s="101" t="str">
        <f>VLOOKUP(B20,'Plantilla publicacion'!$A$3:$M$505,10,0)</f>
        <v>Porcentual</v>
      </c>
      <c r="K20" s="176">
        <f>VLOOKUP(B20,'Plantilla publicacion'!$A$3:$M$505,11,0)</f>
        <v>45691</v>
      </c>
      <c r="L20" s="176">
        <f>VLOOKUP(B20,'Plantilla publicacion'!$A$3:$M$505,12,0)</f>
        <v>45989</v>
      </c>
      <c r="M20" s="15">
        <f>IF(ISERROR(VLOOKUP(B20,'Plantilla publicacion'!$A$3:$P$490,16,0)),"NA",VLOOKUP(B20,'Plantilla publicacion'!$A$3:$P$490,16,0))</f>
        <v>0</v>
      </c>
      <c r="N20" s="141" t="str">
        <f>VLOOKUP(B20,'Plantilla publicacion'!$A$3:$M$505,13,0)</f>
        <v>117-GRUPO DE TRABAJO DE DESARROLLO DE TALENTO HUMANO</v>
      </c>
    </row>
    <row r="21" spans="1:14" ht="51" x14ac:dyDescent="0.25">
      <c r="A21" s="5" t="str">
        <f>VLOOKUP(B21,'Plantilla publicacion'!$A$3:$B$490,2,0)</f>
        <v>Actividad propia</v>
      </c>
      <c r="B21" s="137" t="s">
        <v>550</v>
      </c>
      <c r="C21" s="227"/>
      <c r="D21" s="227">
        <f>VLOOKUP(B21,'Plantilla publicacion'!$A$3:$M$490,6,0)</f>
        <v>0</v>
      </c>
      <c r="E21" s="227"/>
      <c r="F21" s="227"/>
      <c r="G21" s="227"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f>VLOOKUP(B21,'Plantilla publicacion'!$A$3:$M$505,11,0)</f>
        <v>45691</v>
      </c>
      <c r="L21" s="7">
        <f>VLOOKUP(B21,'Plantilla publicacion'!$A$3:$M$505,12,0)</f>
        <v>45989</v>
      </c>
      <c r="M21" s="58"/>
      <c r="N21" s="154" t="str">
        <f>VLOOKUP(B21,'Plantilla publicacion'!$A$3:$M$505,13,0)</f>
        <v>117-GRUPO DE TRABAJO DE DESARROLLO DE TALENTO HUMANO</v>
      </c>
    </row>
    <row r="22" spans="1:14" ht="25.5" x14ac:dyDescent="0.25">
      <c r="A22" s="5" t="str">
        <f>VLOOKUP(B22,'Plantilla publicacion'!$A$3:$B$490,2,0)</f>
        <v>Actividad propia</v>
      </c>
      <c r="B22" s="137" t="s">
        <v>552</v>
      </c>
      <c r="C22" s="227"/>
      <c r="D22" s="227">
        <f>VLOOKUP(B22,'Plantilla publicacion'!$A$3:$M$490,6,0)</f>
        <v>0</v>
      </c>
      <c r="E22" s="227"/>
      <c r="F22" s="227"/>
      <c r="G22" s="227"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f>VLOOKUP(B22,'Plantilla publicacion'!$A$3:$M$505,11,0)</f>
        <v>45748</v>
      </c>
      <c r="L22" s="7">
        <f>VLOOKUP(B22,'Plantilla publicacion'!$A$3:$M$505,12,0)</f>
        <v>45777</v>
      </c>
      <c r="M22" s="58"/>
      <c r="N22" s="154" t="str">
        <f>VLOOKUP(B22,'Plantilla publicacion'!$A$3:$M$505,13,0)</f>
        <v>117-GRUPO DE TRABAJO DE DESARROLLO DE TALENTO HUMANO</v>
      </c>
    </row>
    <row r="23" spans="1:14" ht="51" x14ac:dyDescent="0.25">
      <c r="A23" s="5" t="str">
        <f>VLOOKUP(B23,'Plantilla publicacion'!$A$3:$B$490,2,0)</f>
        <v>Actividad propia</v>
      </c>
      <c r="B23" s="137" t="s">
        <v>554</v>
      </c>
      <c r="C23" s="227"/>
      <c r="D23" s="227">
        <f>VLOOKUP(B23,'Plantilla publicacion'!$A$3:$M$490,6,0)</f>
        <v>0</v>
      </c>
      <c r="E23" s="227"/>
      <c r="F23" s="227"/>
      <c r="G23" s="227"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f>VLOOKUP(B23,'Plantilla publicacion'!$A$3:$M$505,11,0)</f>
        <v>45811</v>
      </c>
      <c r="L23" s="7">
        <f>VLOOKUP(B23,'Plantilla publicacion'!$A$3:$M$505,12,0)</f>
        <v>45839</v>
      </c>
      <c r="M23" s="58"/>
      <c r="N23" s="154" t="str">
        <f>VLOOKUP(B23,'Plantilla publicacion'!$A$3:$M$505,13,0)</f>
        <v>117-GRUPO DE TRABAJO DE DESARROLLO DE TALENTO HUMANO</v>
      </c>
    </row>
    <row r="24" spans="1:14" ht="26.25" thickBot="1" x14ac:dyDescent="0.3">
      <c r="A24" s="5" t="str">
        <f>VLOOKUP(B24,'Plantilla publicacion'!$A$3:$B$490,2,0)</f>
        <v>Actividad propia</v>
      </c>
      <c r="B24" s="138" t="s">
        <v>556</v>
      </c>
      <c r="C24" s="228"/>
      <c r="D24" s="228">
        <f>VLOOKUP(B24,'Plantilla publicacion'!$A$3:$M$490,6,0)</f>
        <v>0</v>
      </c>
      <c r="E24" s="228"/>
      <c r="F24" s="228"/>
      <c r="G24" s="228" t="str">
        <f>VLOOKUP(B24,'Plantilla publicacion'!$A$3:$M$490,7,0)</f>
        <v>N/A</v>
      </c>
      <c r="H24" s="107" t="str">
        <f>VLOOKUP(B24,'Plantilla publicacion'!$A$3:$M$505,8,0)</f>
        <v>Realizar campañas "escuchando tus emociones" (Informe con estadísticas de las personas que participaron de la campaña)</v>
      </c>
      <c r="I24" s="107">
        <f>VLOOKUP(B24,'Plantilla publicacion'!$A$3:$M$505,9,0)</f>
        <v>6</v>
      </c>
      <c r="J24" s="107" t="str">
        <f>VLOOKUP(B24,'Plantilla publicacion'!$A$3:$M$505,10,0)</f>
        <v>Númerica</v>
      </c>
      <c r="K24" s="108">
        <f>VLOOKUP(B24,'Plantilla publicacion'!$A$3:$M$505,11,0)</f>
        <v>45811</v>
      </c>
      <c r="L24" s="108">
        <f>VLOOKUP(B24,'Plantilla publicacion'!$A$3:$M$505,12,0)</f>
        <v>45989</v>
      </c>
      <c r="M24" s="109"/>
      <c r="N24" s="156" t="str">
        <f>VLOOKUP(B24,'Plantilla publicacion'!$A$3:$M$505,13,0)</f>
        <v>117-GRUPO DE TRABAJO DE DESARROLLO DE TALENTO HUMANO</v>
      </c>
    </row>
    <row r="25" spans="1:14" s="12" customFormat="1" ht="38.25" x14ac:dyDescent="0.25">
      <c r="A25" s="5" t="str">
        <f>VLOOKUP(B25,'Plantilla publicacion'!$A$3:$B$490,2,0)</f>
        <v>Producto</v>
      </c>
      <c r="B25" s="140" t="s">
        <v>558</v>
      </c>
      <c r="C25" s="226" t="str">
        <f>VLOOKUP(B25,'Plantilla publicacion'!$A$3:$R$490,17,0)</f>
        <v>PND - 5-31-5-b- Convergencia regional - Entidades públicas territoriales y nacionales fortalecidas / PES - Transformación Institucional</v>
      </c>
      <c r="D25" s="226" t="str">
        <f>VLOOKUP(B25,'Plantilla publicacion'!$A$3:$M$497,6,0)</f>
        <v>60-Fortalecer el Sistema Integral de Gestión Institucional en el marco del Modelo Integrado de Planeación y gestión para mejorar la prestación del servicio.</v>
      </c>
      <c r="E25" s="226" t="str">
        <f>VLOOKUP(B25,'Plantilla publicacion'!$A$3:$O$490,14,0)</f>
        <v>106-Cumplimiento de productos del PAI asociados a Fortalecer el Sistema Integral de Gestión Institucional para mejorar la prestación del servicio.</v>
      </c>
      <c r="F25" s="22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26"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75">
        <f>VLOOKUP(B25,'Plantilla publicacion'!$A$3:$M$505,11,0)</f>
        <v>45677</v>
      </c>
      <c r="L25" s="175">
        <f>VLOOKUP(B25,'Plantilla publicacion'!$A$3:$M$505,12,0)</f>
        <v>45716</v>
      </c>
      <c r="M25" s="15" t="str">
        <f>IF(ISERROR(VLOOKUP(B25,'Plantilla publicacion'!$A$3:$P$490,16,0)),"NA",VLOOKUP(B25,'Plantilla publicacion'!$A$3:$P$490,16,0))</f>
        <v>PES_20240073 / DECRETO 612</v>
      </c>
      <c r="N25" s="141" t="str">
        <f>VLOOKUP(B25,'Plantilla publicacion'!$A$3:$M$505,13,0)</f>
        <v>117-GRUPO DE TRABAJO DE DESARROLLO DE TALENTO HUMANO</v>
      </c>
    </row>
    <row r="26" spans="1:14" ht="25.5" x14ac:dyDescent="0.25">
      <c r="A26" s="5" t="str">
        <f>VLOOKUP(B26,'Plantilla publicacion'!$A$3:$B$490,2,0)</f>
        <v>Actividad propia</v>
      </c>
      <c r="B26" s="137" t="s">
        <v>560</v>
      </c>
      <c r="C26" s="227"/>
      <c r="D26" s="227">
        <f>VLOOKUP(B26,'Plantilla publicacion'!$A$3:$M$490,6,0)</f>
        <v>0</v>
      </c>
      <c r="E26" s="227"/>
      <c r="F26" s="227"/>
      <c r="G26" s="227"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f>VLOOKUP(B26,'Plantilla publicacion'!$A$3:$M$505,11,0)</f>
        <v>45677</v>
      </c>
      <c r="L26" s="7">
        <f>VLOOKUP(B26,'Plantilla publicacion'!$A$3:$M$505,12,0)</f>
        <v>45688</v>
      </c>
      <c r="M26" s="58"/>
      <c r="N26" s="154" t="str">
        <f>VLOOKUP(B26,'Plantilla publicacion'!$A$3:$M$505,13,0)</f>
        <v>117-GRUPO DE TRABAJO DE DESARROLLO DE TALENTO HUMANO</v>
      </c>
    </row>
    <row r="27" spans="1:14" ht="26.25" thickBot="1" x14ac:dyDescent="0.3">
      <c r="A27" s="5" t="str">
        <f>VLOOKUP(B27,'Plantilla publicacion'!$A$3:$B$490,2,0)</f>
        <v>Actividad propia</v>
      </c>
      <c r="B27" s="155" t="s">
        <v>562</v>
      </c>
      <c r="C27" s="228"/>
      <c r="D27" s="228">
        <f>VLOOKUP(B27,'Plantilla publicacion'!$A$3:$M$490,6,0)</f>
        <v>0</v>
      </c>
      <c r="E27" s="228"/>
      <c r="F27" s="228"/>
      <c r="G27" s="228"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1">
        <f>VLOOKUP(B27,'Plantilla publicacion'!$A$3:$M$505,11,0)</f>
        <v>45691</v>
      </c>
      <c r="L27" s="111">
        <f>VLOOKUP(B27,'Plantilla publicacion'!$A$3:$M$505,12,0)</f>
        <v>45716</v>
      </c>
      <c r="M27" s="109"/>
      <c r="N27" s="156" t="str">
        <f>VLOOKUP(B27,'Plantilla publicacion'!$A$3:$M$505,13,0)</f>
        <v>117-GRUPO DE TRABAJO DE DESARROLLO DE TALENTO HUMANO</v>
      </c>
    </row>
    <row r="28" spans="1:14" s="12" customFormat="1" ht="25.5" x14ac:dyDescent="0.25">
      <c r="A28" s="5" t="str">
        <f>VLOOKUP(B28,'Plantilla publicacion'!$A$3:$B$490,2,0)</f>
        <v>Producto</v>
      </c>
      <c r="B28" s="99" t="s">
        <v>564</v>
      </c>
      <c r="C28" s="226" t="str">
        <f>VLOOKUP(B28,'Plantilla publicacion'!$A$3:$R$490,17,0)</f>
        <v>PND - 5-31-5-b- Convergencia regional - Entidades públicas territoriales y nacionales fortalecidas / PES - Transformación Institucional</v>
      </c>
      <c r="D28" s="226" t="str">
        <f>VLOOKUP(B28,'Plantilla publicacion'!$A$3:$M$497,6,0)</f>
        <v>60-Fortalecer el Sistema Integral de Gestión Institucional en el marco del Modelo Integrado de Planeación y gestión para mejorar la prestación del servicio.</v>
      </c>
      <c r="E28" s="226" t="str">
        <f>VLOOKUP(B28,'Plantilla publicacion'!$A$3:$O$490,14,0)</f>
        <v>106-Cumplimiento de productos del PAI asociados a Fortalecer el Sistema Integral de Gestión Institucional para mejorar la prestación del servicio.</v>
      </c>
      <c r="F28" s="226"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26" t="str">
        <f>VLOOKUP(B28,'Plantilla publicacion'!$A$3:$M$497,7,0)</f>
        <v>N/A</v>
      </c>
      <c r="H28" s="101" t="str">
        <f>VLOOKUP(B28,'Plantilla publicacion'!$A$3:$M$505,8,0)</f>
        <v>Objetivo de mejora Empresas Familiarmente responsables efr, cumplidos (Informe consolidado de cumplimiento de objetivos de mejora, único entregable)</v>
      </c>
      <c r="I28" s="101">
        <f>VLOOKUP(B28,'Plantilla publicacion'!$A$3:$M$505,9,0)</f>
        <v>1</v>
      </c>
      <c r="J28" s="101" t="str">
        <f>VLOOKUP(B28,'Plantilla publicacion'!$A$3:$M$505,10,0)</f>
        <v>Númerica</v>
      </c>
      <c r="K28" s="176">
        <f>VLOOKUP(B28,'Plantilla publicacion'!$A$3:$M$505,11,0)</f>
        <v>45677</v>
      </c>
      <c r="L28" s="176">
        <f>VLOOKUP(B28,'Plantilla publicacion'!$A$3:$M$505,12,0)</f>
        <v>46013</v>
      </c>
      <c r="M28" s="15">
        <f>IF(ISERROR(VLOOKUP(B28,'Plantilla publicacion'!$A$3:$P$490,16,0)),"NA",VLOOKUP(B28,'Plantilla publicacion'!$A$3:$P$490,16,0))</f>
        <v>0</v>
      </c>
      <c r="N28" s="141" t="str">
        <f>VLOOKUP(B28,'Plantilla publicacion'!$A$3:$M$505,13,0)</f>
        <v>117-GRUPO DE TRABAJO DE DESARROLLO DE TALENTO HUMANO</v>
      </c>
    </row>
    <row r="29" spans="1:14" ht="38.25" x14ac:dyDescent="0.25">
      <c r="A29" s="5" t="str">
        <f>VLOOKUP(B29,'Plantilla publicacion'!$A$3:$B$490,2,0)</f>
        <v>Actividad propia</v>
      </c>
      <c r="B29" s="137" t="s">
        <v>566</v>
      </c>
      <c r="C29" s="227"/>
      <c r="D29" s="227">
        <f>VLOOKUP(B29,'Plantilla publicacion'!$A$3:$M$490,6,0)</f>
        <v>0</v>
      </c>
      <c r="E29" s="227"/>
      <c r="F29" s="227"/>
      <c r="G29" s="227"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f>VLOOKUP(B29,'Plantilla publicacion'!$A$3:$M$505,11,0)</f>
        <v>45677</v>
      </c>
      <c r="L29" s="7">
        <f>VLOOKUP(B29,'Plantilla publicacion'!$A$3:$M$505,12,0)</f>
        <v>45688</v>
      </c>
      <c r="M29" s="58"/>
      <c r="N29" s="154" t="str">
        <f>VLOOKUP(B29,'Plantilla publicacion'!$A$3:$M$505,13,0)</f>
        <v>117-GRUPO DE TRABAJO DE DESARROLLO DE TALENTO HUMANO</v>
      </c>
    </row>
    <row r="30" spans="1:14" ht="39" thickBot="1" x14ac:dyDescent="0.3">
      <c r="A30" s="5" t="str">
        <f>VLOOKUP(B30,'Plantilla publicacion'!$A$3:$B$490,2,0)</f>
        <v>Actividad propia</v>
      </c>
      <c r="B30" s="138" t="s">
        <v>567</v>
      </c>
      <c r="C30" s="228"/>
      <c r="D30" s="228">
        <f>VLOOKUP(B30,'Plantilla publicacion'!$A$3:$M$490,6,0)</f>
        <v>0</v>
      </c>
      <c r="E30" s="228"/>
      <c r="F30" s="228"/>
      <c r="G30" s="228" t="str">
        <f>VLOOKUP(B30,'Plantilla publicacion'!$A$3:$M$490,7,0)</f>
        <v>N/A</v>
      </c>
      <c r="H30" s="107" t="str">
        <f>VLOOKUP(B30,'Plantilla publicacion'!$A$3:$M$505,8,0)</f>
        <v>Ejecutar el plan de trabajo para el cumplimiento de los objetivos de mejora efr  (Informes trimestrales (4) de seguimiento y soportes documentales de cumplimiento)</v>
      </c>
      <c r="I30" s="107">
        <f>VLOOKUP(B30,'Plantilla publicacion'!$A$3:$M$505,9,0)</f>
        <v>100</v>
      </c>
      <c r="J30" s="107" t="str">
        <f>VLOOKUP(B30,'Plantilla publicacion'!$A$3:$M$505,10,0)</f>
        <v>Porcentual</v>
      </c>
      <c r="K30" s="108">
        <f>VLOOKUP(B30,'Plantilla publicacion'!$A$3:$M$505,11,0)</f>
        <v>45691</v>
      </c>
      <c r="L30" s="108">
        <f>VLOOKUP(B30,'Plantilla publicacion'!$A$3:$M$505,12,0)</f>
        <v>46013</v>
      </c>
      <c r="M30" s="109"/>
      <c r="N30" s="156" t="str">
        <f>VLOOKUP(B30,'Plantilla publicacion'!$A$3:$M$505,13,0)</f>
        <v>117-GRUPO DE TRABAJO DE DESARROLLO DE TALENTO HUMANO</v>
      </c>
    </row>
    <row r="31" spans="1:14" s="12" customFormat="1" ht="25.5" x14ac:dyDescent="0.25">
      <c r="A31" s="5" t="str">
        <f>VLOOKUP(B31,'Plantilla publicacion'!$A$3:$B$490,2,0)</f>
        <v>Producto</v>
      </c>
      <c r="B31" s="140" t="s">
        <v>569</v>
      </c>
      <c r="C31" s="226" t="str">
        <f>VLOOKUP(B31,'Plantilla publicacion'!$A$3:$R$490,17,0)</f>
        <v>PND - 5-31-5-b- Convergencia regional - Entidades públicas territoriales y nacionales fortalecidas / PES - Transformación Institucional</v>
      </c>
      <c r="D31" s="226" t="str">
        <f>VLOOKUP(B31,'Plantilla publicacion'!$A$3:$M$497,6,0)</f>
        <v>60-Fortalecer el Sistema Integral de Gestión Institucional en el marco del Modelo Integrado de Planeación y gestión para mejorar la prestación del servicio.</v>
      </c>
      <c r="E31" s="226" t="str">
        <f>VLOOKUP(B31,'Plantilla publicacion'!$A$3:$O$490,14,0)</f>
        <v>106-Cumplimiento de productos del PAI asociados a Fortalecer el Sistema Integral de Gestión Institucional para mejorar la prestación del servicio.</v>
      </c>
      <c r="F31" s="226"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226"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75">
        <f>VLOOKUP(B31,'Plantilla publicacion'!$A$3:$M$505,11,0)</f>
        <v>45670</v>
      </c>
      <c r="L31" s="175">
        <f>VLOOKUP(B31,'Plantilla publicacion'!$A$3:$M$505,12,0)</f>
        <v>46013</v>
      </c>
      <c r="M31" s="15" t="str">
        <f>IF(ISERROR(VLOOKUP(B31,'Plantilla publicacion'!$A$3:$P$490,16,0)),"NA",VLOOKUP(B31,'Plantilla publicacion'!$A$3:$P$490,16,0))</f>
        <v>DECRETO 612</v>
      </c>
      <c r="N31" s="141" t="str">
        <f>VLOOKUP(B31,'Plantilla publicacion'!$A$3:$M$505,13,0)</f>
        <v>117-GRUPO DE TRABAJO DE DESARROLLO DE TALENTO HUMANO</v>
      </c>
    </row>
    <row r="32" spans="1:14" ht="51" x14ac:dyDescent="0.25">
      <c r="A32" s="5" t="str">
        <f>VLOOKUP(B32,'Plantilla publicacion'!$A$3:$B$490,2,0)</f>
        <v>Actividad propia</v>
      </c>
      <c r="B32" s="137" t="s">
        <v>571</v>
      </c>
      <c r="C32" s="227"/>
      <c r="D32" s="227">
        <f>VLOOKUP(B32,'Plantilla publicacion'!$A$3:$M$490,6,0)</f>
        <v>0</v>
      </c>
      <c r="E32" s="227"/>
      <c r="F32" s="227"/>
      <c r="G32" s="227"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f>VLOOKUP(B32,'Plantilla publicacion'!$A$3:$M$505,11,0)</f>
        <v>45670</v>
      </c>
      <c r="L32" s="7">
        <f>VLOOKUP(B32,'Plantilla publicacion'!$A$3:$M$505,12,0)</f>
        <v>45688</v>
      </c>
      <c r="M32" s="58"/>
      <c r="N32" s="154" t="str">
        <f>VLOOKUP(B32,'Plantilla publicacion'!$A$3:$M$505,13,0)</f>
        <v>117-GRUPO DE TRABAJO DE DESARROLLO DE TALENTO HUMANO</v>
      </c>
    </row>
    <row r="33" spans="1:14" ht="38.25" x14ac:dyDescent="0.25">
      <c r="A33" s="5" t="str">
        <f>VLOOKUP(B33,'Plantilla publicacion'!$A$3:$B$490,2,0)</f>
        <v>Actividad propia</v>
      </c>
      <c r="B33" s="137" t="s">
        <v>573</v>
      </c>
      <c r="C33" s="227"/>
      <c r="D33" s="227">
        <f>VLOOKUP(B33,'Plantilla publicacion'!$A$3:$M$490,6,0)</f>
        <v>0</v>
      </c>
      <c r="E33" s="227"/>
      <c r="F33" s="227"/>
      <c r="G33" s="227"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f>VLOOKUP(B33,'Plantilla publicacion'!$A$3:$M$505,11,0)</f>
        <v>45670</v>
      </c>
      <c r="L33" s="7">
        <f>VLOOKUP(B33,'Plantilla publicacion'!$A$3:$M$505,12,0)</f>
        <v>45688</v>
      </c>
      <c r="M33" s="58"/>
      <c r="N33" s="154" t="str">
        <f>VLOOKUP(B33,'Plantilla publicacion'!$A$3:$M$505,13,0)</f>
        <v>117-GRUPO DE TRABAJO DE DESARROLLO DE TALENTO HUMANO</v>
      </c>
    </row>
    <row r="34" spans="1:14" ht="51.75" thickBot="1" x14ac:dyDescent="0.3">
      <c r="A34" s="5" t="str">
        <f>VLOOKUP(B34,'Plantilla publicacion'!$A$3:$B$490,2,0)</f>
        <v>Actividad propia</v>
      </c>
      <c r="B34" s="155" t="s">
        <v>575</v>
      </c>
      <c r="C34" s="228"/>
      <c r="D34" s="228">
        <f>VLOOKUP(B34,'Plantilla publicacion'!$A$3:$M$490,6,0)</f>
        <v>0</v>
      </c>
      <c r="E34" s="228"/>
      <c r="F34" s="228"/>
      <c r="G34" s="228"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1">
        <f>VLOOKUP(B34,'Plantilla publicacion'!$A$3:$M$505,11,0)</f>
        <v>45691</v>
      </c>
      <c r="L34" s="111">
        <f>VLOOKUP(B34,'Plantilla publicacion'!$A$3:$M$505,12,0)</f>
        <v>46013</v>
      </c>
      <c r="M34" s="109"/>
      <c r="N34" s="156" t="str">
        <f>VLOOKUP(B34,'Plantilla publicacion'!$A$3:$M$505,13,0)</f>
        <v>117-GRUPO DE TRABAJO DE DESARROLLO DE TALENTO HUMANO</v>
      </c>
    </row>
    <row r="35" spans="1:14" s="12" customFormat="1" ht="25.5" x14ac:dyDescent="0.25">
      <c r="A35" s="5" t="str">
        <f>VLOOKUP(B35,'Plantilla publicacion'!$A$3:$B$490,2,0)</f>
        <v>Producto</v>
      </c>
      <c r="B35" s="99" t="s">
        <v>576</v>
      </c>
      <c r="C35" s="226" t="str">
        <f>VLOOKUP(B35,'Plantilla publicacion'!$A$3:$R$490,17,0)</f>
        <v>PND - 5-31-5-b- Convergencia regional - Entidades públicas territoriales y nacionales fortalecidas / PES - Transformación Institucional</v>
      </c>
      <c r="D35" s="226" t="str">
        <f>VLOOKUP(B35,'Plantilla publicacion'!$A$3:$M$497,6,0)</f>
        <v>60-Fortalecer el Sistema Integral de Gestión Institucional en el marco del Modelo Integrado de Planeación y gestión para mejorar la prestación del servicio.</v>
      </c>
      <c r="E35" s="226" t="str">
        <f>VLOOKUP(B35,'Plantilla publicacion'!$A$3:$O$490,14,0)</f>
        <v>106-Cumplimiento de productos del PAI asociados a Fortalecer el Sistema Integral de Gestión Institucional para mejorar la prestación del servicio.</v>
      </c>
      <c r="F35" s="226"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226" t="str">
        <f>VLOOKUP(B35,'Plantilla publicacion'!$A$3:$M$497,7,0)</f>
        <v>FUNCIONAMIENTO</v>
      </c>
      <c r="H35" s="101" t="str">
        <f>VLOOKUP(B35,'Plantilla publicacion'!$A$3:$M$505,8,0)</f>
        <v>Plan de Capacitación, elaborado y ejecutado  (Informe semestral de la ejecución del plan)</v>
      </c>
      <c r="I35" s="101">
        <f>VLOOKUP(B35,'Plantilla publicacion'!$A$3:$M$505,9,0)</f>
        <v>100</v>
      </c>
      <c r="J35" s="101" t="str">
        <f>VLOOKUP(B35,'Plantilla publicacion'!$A$3:$M$505,10,0)</f>
        <v>Porcentual</v>
      </c>
      <c r="K35" s="176">
        <f>VLOOKUP(B35,'Plantilla publicacion'!$A$3:$M$505,11,0)</f>
        <v>45670</v>
      </c>
      <c r="L35" s="176">
        <f>VLOOKUP(B35,'Plantilla publicacion'!$A$3:$M$505,12,0)</f>
        <v>46013</v>
      </c>
      <c r="M35" s="15" t="str">
        <f>IF(ISERROR(VLOOKUP(B35,'Plantilla publicacion'!$A$3:$P$490,16,0)),"NA",VLOOKUP(B35,'Plantilla publicacion'!$A$3:$P$490,16,0))</f>
        <v>DECRETO 612</v>
      </c>
      <c r="N35" s="141" t="str">
        <f>VLOOKUP(B35,'Plantilla publicacion'!$A$3:$M$505,13,0)</f>
        <v>117-GRUPO DE TRABAJO DE DESARROLLO DE TALENTO HUMANO</v>
      </c>
    </row>
    <row r="36" spans="1:14" ht="38.25" x14ac:dyDescent="0.25">
      <c r="A36" s="5" t="str">
        <f>VLOOKUP(B36,'Plantilla publicacion'!$A$3:$B$490,2,0)</f>
        <v>Actividad propia</v>
      </c>
      <c r="B36" s="137" t="s">
        <v>578</v>
      </c>
      <c r="C36" s="227"/>
      <c r="D36" s="227">
        <f>VLOOKUP(B36,'Plantilla publicacion'!$A$3:$M$490,6,0)</f>
        <v>0</v>
      </c>
      <c r="E36" s="227"/>
      <c r="F36" s="227"/>
      <c r="G36" s="227"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f>VLOOKUP(B36,'Plantilla publicacion'!$A$3:$M$505,11,0)</f>
        <v>45670</v>
      </c>
      <c r="L36" s="7">
        <f>VLOOKUP(B36,'Plantilla publicacion'!$A$3:$M$505,12,0)</f>
        <v>45688</v>
      </c>
      <c r="M36" s="58"/>
      <c r="N36" s="154" t="str">
        <f>VLOOKUP(B36,'Plantilla publicacion'!$A$3:$M$505,13,0)</f>
        <v>117-GRUPO DE TRABAJO DE DESARROLLO DE TALENTO HUMANO</v>
      </c>
    </row>
    <row r="37" spans="1:14" ht="38.25" x14ac:dyDescent="0.25">
      <c r="A37" s="5" t="str">
        <f>VLOOKUP(B37,'Plantilla publicacion'!$A$3:$B$490,2,0)</f>
        <v>Actividad propia</v>
      </c>
      <c r="B37" s="137" t="s">
        <v>580</v>
      </c>
      <c r="C37" s="227"/>
      <c r="D37" s="227">
        <f>VLOOKUP(B37,'Plantilla publicacion'!$A$3:$M$490,6,0)</f>
        <v>0</v>
      </c>
      <c r="E37" s="227"/>
      <c r="F37" s="227"/>
      <c r="G37" s="227"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f>VLOOKUP(B37,'Plantilla publicacion'!$A$3:$M$505,11,0)</f>
        <v>45670</v>
      </c>
      <c r="L37" s="7">
        <f>VLOOKUP(B37,'Plantilla publicacion'!$A$3:$M$505,12,0)</f>
        <v>45688</v>
      </c>
      <c r="M37" s="58"/>
      <c r="N37" s="154" t="str">
        <f>VLOOKUP(B37,'Plantilla publicacion'!$A$3:$M$505,13,0)</f>
        <v>117-GRUPO DE TRABAJO DE DESARROLLO DE TALENTO HUMANO</v>
      </c>
    </row>
    <row r="38" spans="1:14" ht="39" thickBot="1" x14ac:dyDescent="0.3">
      <c r="A38" s="5" t="str">
        <f>VLOOKUP(B38,'Plantilla publicacion'!$A$3:$B$490,2,0)</f>
        <v>Actividad propia</v>
      </c>
      <c r="B38" s="138" t="s">
        <v>582</v>
      </c>
      <c r="C38" s="228"/>
      <c r="D38" s="228">
        <f>VLOOKUP(B38,'Plantilla publicacion'!$A$3:$M$490,6,0)</f>
        <v>0</v>
      </c>
      <c r="E38" s="228"/>
      <c r="F38" s="228"/>
      <c r="G38" s="228" t="str">
        <f>VLOOKUP(B38,'Plantilla publicacion'!$A$3:$M$490,7,0)</f>
        <v>N/A</v>
      </c>
      <c r="H38" s="107" t="str">
        <f>VLOOKUP(B38,'Plantilla publicacion'!$A$3:$M$505,8,0)</f>
        <v>Ejecutar el  plan de Capacitación (Listas de asistencia cuando aplique, captura de pantalla de la reunión de capacitaciones cuando aplique e informe semestral de las actividades realizadas)</v>
      </c>
      <c r="I38" s="107">
        <f>VLOOKUP(B38,'Plantilla publicacion'!$A$3:$M$505,9,0)</f>
        <v>100</v>
      </c>
      <c r="J38" s="107" t="str">
        <f>VLOOKUP(B38,'Plantilla publicacion'!$A$3:$M$505,10,0)</f>
        <v>Porcentual</v>
      </c>
      <c r="K38" s="108">
        <f>VLOOKUP(B38,'Plantilla publicacion'!$A$3:$M$505,11,0)</f>
        <v>45691</v>
      </c>
      <c r="L38" s="108">
        <f>VLOOKUP(B38,'Plantilla publicacion'!$A$3:$M$505,12,0)</f>
        <v>46013</v>
      </c>
      <c r="M38" s="109"/>
      <c r="N38" s="156" t="str">
        <f>VLOOKUP(B38,'Plantilla publicacion'!$A$3:$M$505,13,0)</f>
        <v>117-GRUPO DE TRABAJO DE DESARROLLO DE TALENTO HUMANO</v>
      </c>
    </row>
    <row r="39" spans="1:14" s="12" customFormat="1" ht="25.5" x14ac:dyDescent="0.25">
      <c r="A39" s="5" t="str">
        <f>VLOOKUP(B39,'Plantilla publicacion'!$A$3:$B$490,2,0)</f>
        <v>Producto</v>
      </c>
      <c r="B39" s="99" t="s">
        <v>583</v>
      </c>
      <c r="C39" s="226" t="str">
        <f>VLOOKUP(B39,'Plantilla publicacion'!$A$3:$R$490,17,0)</f>
        <v>PND - 5-31-5-b- Convergencia regional - Entidades públicas territoriales y nacionales fortalecidas / PES - Transformación Institucional</v>
      </c>
      <c r="D39" s="226" t="str">
        <f>VLOOKUP(B39,'Plantilla publicacion'!$A$3:$M$497,6,0)</f>
        <v>60-Fortalecer el Sistema Integral de Gestión Institucional en el marco del Modelo Integrado de Planeación y gestión para mejorar la prestación del servicio.</v>
      </c>
      <c r="E39" s="226" t="str">
        <f>VLOOKUP(B39,'Plantilla publicacion'!$A$3:$O$490,14,0)</f>
        <v>106-Cumplimiento de productos del PAI asociados a Fortalecer el Sistema Integral de Gestión Institucional para mejorar la prestación del servicio.</v>
      </c>
      <c r="F39" s="226"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226" t="str">
        <f>VLOOKUP(B39,'Plantilla publicacion'!$A$3:$M$497,7,0)</f>
        <v>FUNCIONAMIENTO</v>
      </c>
      <c r="H39" s="101" t="str">
        <f>VLOOKUP(B39,'Plantilla publicacion'!$A$3:$M$505,8,0)</f>
        <v>Plan de Seguridad y salud en el Trabajo SST, elaborado y ejecutado  (Informe semestral de la ejecución del plan)</v>
      </c>
      <c r="I39" s="101">
        <f>VLOOKUP(B39,'Plantilla publicacion'!$A$3:$M$505,9,0)</f>
        <v>100</v>
      </c>
      <c r="J39" s="101" t="str">
        <f>VLOOKUP(B39,'Plantilla publicacion'!$A$3:$M$505,10,0)</f>
        <v>Porcentual</v>
      </c>
      <c r="K39" s="176">
        <f>VLOOKUP(B39,'Plantilla publicacion'!$A$3:$M$505,11,0)</f>
        <v>45670</v>
      </c>
      <c r="L39" s="176">
        <f>VLOOKUP(B39,'Plantilla publicacion'!$A$3:$M$505,12,0)</f>
        <v>46013</v>
      </c>
      <c r="M39" s="15" t="str">
        <f>IF(ISERROR(VLOOKUP(B39,'Plantilla publicacion'!$A$3:$P$490,16,0)),"NA",VLOOKUP(B39,'Plantilla publicacion'!$A$3:$P$490,16,0))</f>
        <v>DECRETO 612</v>
      </c>
      <c r="N39" s="141" t="str">
        <f>VLOOKUP(B39,'Plantilla publicacion'!$A$3:$M$505,13,0)</f>
        <v>117-GRUPO DE TRABAJO DE DESARROLLO DE TALENTO HUMANO</v>
      </c>
    </row>
    <row r="40" spans="1:14" ht="25.5" x14ac:dyDescent="0.25">
      <c r="A40" s="5" t="str">
        <f>VLOOKUP(B40,'Plantilla publicacion'!$A$3:$B$490,2,0)</f>
        <v>Actividad propia</v>
      </c>
      <c r="B40" s="137" t="s">
        <v>585</v>
      </c>
      <c r="C40" s="227"/>
      <c r="D40" s="227">
        <f>VLOOKUP(B40,'Plantilla publicacion'!$A$3:$M$490,6,0)</f>
        <v>0</v>
      </c>
      <c r="E40" s="227"/>
      <c r="F40" s="227"/>
      <c r="G40" s="227"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f>VLOOKUP(B40,'Plantilla publicacion'!$A$3:$M$505,11,0)</f>
        <v>45670</v>
      </c>
      <c r="L40" s="7">
        <f>VLOOKUP(B40,'Plantilla publicacion'!$A$3:$M$505,12,0)</f>
        <v>45688</v>
      </c>
      <c r="M40" s="58"/>
      <c r="N40" s="154" t="str">
        <f>VLOOKUP(B40,'Plantilla publicacion'!$A$3:$M$505,13,0)</f>
        <v>117-GRUPO DE TRABAJO DE DESARROLLO DE TALENTO HUMANO</v>
      </c>
    </row>
    <row r="41" spans="1:14" ht="51.75" thickBot="1" x14ac:dyDescent="0.3">
      <c r="A41" s="5" t="str">
        <f>VLOOKUP(B41,'Plantilla publicacion'!$A$3:$B$490,2,0)</f>
        <v>Actividad propia</v>
      </c>
      <c r="B41" s="138" t="s">
        <v>587</v>
      </c>
      <c r="C41" s="228"/>
      <c r="D41" s="228">
        <f>VLOOKUP(B41,'Plantilla publicacion'!$A$3:$M$490,6,0)</f>
        <v>0</v>
      </c>
      <c r="E41" s="228"/>
      <c r="F41" s="228"/>
      <c r="G41" s="228" t="str">
        <f>VLOOKUP(B41,'Plantilla publicacion'!$A$3:$M$490,7,0)</f>
        <v>N/A</v>
      </c>
      <c r="H41" s="107"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publicacion'!$A$3:$M$505,9,0)</f>
        <v>100</v>
      </c>
      <c r="J41" s="107" t="str">
        <f>VLOOKUP(B41,'Plantilla publicacion'!$A$3:$M$505,10,0)</f>
        <v>Porcentual</v>
      </c>
      <c r="K41" s="108">
        <f>VLOOKUP(B41,'Plantilla publicacion'!$A$3:$M$505,11,0)</f>
        <v>45691</v>
      </c>
      <c r="L41" s="108">
        <f>VLOOKUP(B41,'Plantilla publicacion'!$A$3:$M$505,12,0)</f>
        <v>46013</v>
      </c>
      <c r="M41" s="109"/>
      <c r="N41" s="156" t="str">
        <f>VLOOKUP(B41,'Plantilla publicacion'!$A$3:$M$505,13,0)</f>
        <v>117-GRUPO DE TRABAJO DE DESARROLLO DE TALENTO HUMANO</v>
      </c>
    </row>
    <row r="42" spans="1:14" ht="22.5" customHeight="1" x14ac:dyDescent="0.25">
      <c r="A42" s="5" t="e">
        <f>VLOOKUP(B42,'Plantilla publicacion'!$A$3:$B$490,2,0)</f>
        <v>#N/A</v>
      </c>
      <c r="B42" s="229" t="s">
        <v>50</v>
      </c>
      <c r="C42" s="230"/>
      <c r="D42" s="230"/>
      <c r="E42" s="230"/>
      <c r="F42" s="230"/>
      <c r="G42" s="230"/>
      <c r="H42" s="230"/>
      <c r="I42" s="230"/>
      <c r="J42" s="230"/>
      <c r="K42" s="230"/>
      <c r="L42" s="230"/>
      <c r="M42" s="230"/>
      <c r="N42" s="231"/>
    </row>
    <row r="43" spans="1:14" ht="22.5" customHeight="1" thickBot="1" x14ac:dyDescent="0.3">
      <c r="A43" s="5" t="e">
        <f>VLOOKUP(B43,'Plantilla publicacion'!$A$3:$B$490,2,0)</f>
        <v>#N/A</v>
      </c>
      <c r="B43" s="207" t="s">
        <v>8</v>
      </c>
      <c r="C43" s="208"/>
      <c r="D43" s="209"/>
      <c r="E43" s="54"/>
      <c r="F43" s="54"/>
      <c r="G43" s="210"/>
      <c r="H43" s="211"/>
      <c r="I43" s="211"/>
      <c r="J43" s="211"/>
      <c r="K43" s="211"/>
      <c r="L43" s="211"/>
      <c r="M43" s="211"/>
      <c r="N43" s="212"/>
    </row>
    <row r="44" spans="1:14" ht="48" customHeight="1" thickBot="1" x14ac:dyDescent="0.3">
      <c r="B44" s="22" t="s">
        <v>470</v>
      </c>
      <c r="C44" s="23" t="s">
        <v>1521</v>
      </c>
      <c r="D44" s="23" t="s">
        <v>0</v>
      </c>
      <c r="E44" s="23" t="s">
        <v>1469</v>
      </c>
      <c r="F44" s="23" t="s">
        <v>1524</v>
      </c>
      <c r="G44" s="23" t="s">
        <v>1</v>
      </c>
      <c r="H44" s="23" t="s">
        <v>2</v>
      </c>
      <c r="I44" s="23" t="s">
        <v>3</v>
      </c>
      <c r="J44" s="23" t="s">
        <v>4</v>
      </c>
      <c r="K44" s="24" t="s">
        <v>5</v>
      </c>
      <c r="L44" s="24" t="s">
        <v>6</v>
      </c>
      <c r="M44" s="57" t="s">
        <v>1522</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G35:G38"/>
    <mergeCell ref="C16:C19"/>
    <mergeCell ref="D16:D19"/>
    <mergeCell ref="E16:E19"/>
    <mergeCell ref="G16:G19"/>
    <mergeCell ref="F16:F19"/>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s>
  <conditionalFormatting sqref="A13:B13 H13:L13 O13:XFD13">
    <cfRule type="cellIs" dxfId="546" priority="77" operator="equal">
      <formula>0</formula>
    </cfRule>
  </conditionalFormatting>
  <conditionalFormatting sqref="A16:B16 H16:L16 O16:XFD16">
    <cfRule type="cellIs" dxfId="545" priority="76" operator="equal">
      <formula>0</formula>
    </cfRule>
  </conditionalFormatting>
  <conditionalFormatting sqref="A20:B20 H20:L20 O20:XFD20">
    <cfRule type="cellIs" dxfId="544" priority="75" operator="equal">
      <formula>0</formula>
    </cfRule>
  </conditionalFormatting>
  <conditionalFormatting sqref="A25:B25 H25:L25 O25:XFD25">
    <cfRule type="cellIs" dxfId="543" priority="74" operator="equal">
      <formula>0</formula>
    </cfRule>
  </conditionalFormatting>
  <conditionalFormatting sqref="A28:B28 H28:L28 O28:XFD28">
    <cfRule type="cellIs" dxfId="542" priority="73" operator="equal">
      <formula>0</formula>
    </cfRule>
  </conditionalFormatting>
  <conditionalFormatting sqref="A31:B31 H31:L31 O31:XFD31">
    <cfRule type="cellIs" dxfId="541" priority="72" operator="equal">
      <formula>0</formula>
    </cfRule>
  </conditionalFormatting>
  <conditionalFormatting sqref="A35:B35 H35:L35 O35:XFD35">
    <cfRule type="cellIs" dxfId="540" priority="71" operator="equal">
      <formula>0</formula>
    </cfRule>
  </conditionalFormatting>
  <conditionalFormatting sqref="A39:B39 H39:L39 O39:XFD39">
    <cfRule type="cellIs" dxfId="539" priority="70" operator="equal">
      <formula>0</formula>
    </cfRule>
  </conditionalFormatting>
  <conditionalFormatting sqref="C20:G20">
    <cfRule type="cellIs" dxfId="538" priority="44" operator="equal">
      <formula>0</formula>
    </cfRule>
  </conditionalFormatting>
  <conditionalFormatting sqref="C25:G25">
    <cfRule type="cellIs" dxfId="537" priority="43" operator="equal">
      <formula>0</formula>
    </cfRule>
  </conditionalFormatting>
  <conditionalFormatting sqref="C31:G31">
    <cfRule type="cellIs" dxfId="536" priority="41" operator="equal">
      <formula>0</formula>
    </cfRule>
  </conditionalFormatting>
  <conditionalFormatting sqref="C13">
    <cfRule type="cellIs" dxfId="535" priority="38" operator="equal">
      <formula>0</formula>
    </cfRule>
  </conditionalFormatting>
  <conditionalFormatting sqref="D13">
    <cfRule type="cellIs" dxfId="534" priority="37" operator="equal">
      <formula>0</formula>
    </cfRule>
  </conditionalFormatting>
  <conditionalFormatting sqref="E13">
    <cfRule type="cellIs" dxfId="533" priority="36" operator="equal">
      <formula>0</formula>
    </cfRule>
  </conditionalFormatting>
  <conditionalFormatting sqref="F13:G13">
    <cfRule type="cellIs" dxfId="532" priority="35" operator="equal">
      <formula>0</formula>
    </cfRule>
  </conditionalFormatting>
  <conditionalFormatting sqref="C28">
    <cfRule type="cellIs" dxfId="531" priority="34" operator="equal">
      <formula>0</formula>
    </cfRule>
  </conditionalFormatting>
  <conditionalFormatting sqref="D28">
    <cfRule type="cellIs" dxfId="530" priority="33" operator="equal">
      <formula>0</formula>
    </cfRule>
  </conditionalFormatting>
  <conditionalFormatting sqref="E28">
    <cfRule type="cellIs" dxfId="529" priority="32" operator="equal">
      <formula>0</formula>
    </cfRule>
  </conditionalFormatting>
  <conditionalFormatting sqref="F28:G28">
    <cfRule type="cellIs" dxfId="528" priority="31" operator="equal">
      <formula>0</formula>
    </cfRule>
  </conditionalFormatting>
  <conditionalFormatting sqref="C39">
    <cfRule type="cellIs" dxfId="527" priority="30" operator="equal">
      <formula>0</formula>
    </cfRule>
  </conditionalFormatting>
  <conditionalFormatting sqref="D39">
    <cfRule type="cellIs" dxfId="526" priority="29" operator="equal">
      <formula>0</formula>
    </cfRule>
  </conditionalFormatting>
  <conditionalFormatting sqref="E39">
    <cfRule type="cellIs" dxfId="525" priority="28" operator="equal">
      <formula>0</formula>
    </cfRule>
  </conditionalFormatting>
  <conditionalFormatting sqref="F39">
    <cfRule type="cellIs" dxfId="524" priority="27" operator="equal">
      <formula>0</formula>
    </cfRule>
  </conditionalFormatting>
  <conditionalFormatting sqref="G39">
    <cfRule type="cellIs" dxfId="523" priority="26" operator="equal">
      <formula>0</formula>
    </cfRule>
  </conditionalFormatting>
  <conditionalFormatting sqref="C35">
    <cfRule type="cellIs" dxfId="522" priority="25" operator="equal">
      <formula>0</formula>
    </cfRule>
  </conditionalFormatting>
  <conditionalFormatting sqref="D35">
    <cfRule type="cellIs" dxfId="521" priority="24" operator="equal">
      <formula>0</formula>
    </cfRule>
  </conditionalFormatting>
  <conditionalFormatting sqref="E35">
    <cfRule type="cellIs" dxfId="520" priority="23" operator="equal">
      <formula>0</formula>
    </cfRule>
  </conditionalFormatting>
  <conditionalFormatting sqref="F35">
    <cfRule type="cellIs" dxfId="519" priority="22" operator="equal">
      <formula>0</formula>
    </cfRule>
  </conditionalFormatting>
  <conditionalFormatting sqref="G35">
    <cfRule type="cellIs" dxfId="518" priority="21" operator="equal">
      <formula>0</formula>
    </cfRule>
  </conditionalFormatting>
  <conditionalFormatting sqref="C16">
    <cfRule type="cellIs" dxfId="517" priority="20" operator="equal">
      <formula>0</formula>
    </cfRule>
  </conditionalFormatting>
  <conditionalFormatting sqref="D16">
    <cfRule type="cellIs" dxfId="516" priority="19" operator="equal">
      <formula>0</formula>
    </cfRule>
  </conditionalFormatting>
  <conditionalFormatting sqref="E16">
    <cfRule type="cellIs" dxfId="515" priority="18" operator="equal">
      <formula>0</formula>
    </cfRule>
  </conditionalFormatting>
  <conditionalFormatting sqref="G16">
    <cfRule type="cellIs" dxfId="514" priority="17" operator="equal">
      <formula>0</formula>
    </cfRule>
  </conditionalFormatting>
  <conditionalFormatting sqref="F16">
    <cfRule type="cellIs" dxfId="51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1"/>
  <sheetViews>
    <sheetView showGridLines="0" view="pageBreakPreview" topLeftCell="B1" zoomScale="57" zoomScaleNormal="110" zoomScaleSheetLayoutView="100" workbookViewId="0">
      <selection activeCell="B15" sqref="B15"/>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35"/>
      <c r="C1" s="235"/>
      <c r="D1" s="236"/>
      <c r="E1" s="48"/>
      <c r="F1" s="48"/>
      <c r="H1" s="122"/>
      <c r="I1" s="122"/>
      <c r="J1" s="122"/>
      <c r="K1" s="172"/>
      <c r="L1" s="172"/>
      <c r="M1" s="122"/>
      <c r="N1" s="122"/>
    </row>
    <row r="2" spans="1:14" ht="24" customHeight="1" x14ac:dyDescent="0.25">
      <c r="B2" s="200"/>
      <c r="C2" s="200"/>
      <c r="D2" s="200"/>
      <c r="E2" s="134" t="s">
        <v>14</v>
      </c>
      <c r="F2" s="59"/>
      <c r="G2" s="135"/>
      <c r="H2" s="124"/>
      <c r="I2" s="124"/>
      <c r="J2" s="124"/>
      <c r="K2" s="173"/>
      <c r="L2" s="173"/>
      <c r="M2" s="124"/>
      <c r="N2" s="124"/>
    </row>
    <row r="3" spans="1:14" ht="24" customHeight="1" x14ac:dyDescent="0.25">
      <c r="B3" s="237"/>
      <c r="C3" s="237"/>
      <c r="D3" s="238"/>
      <c r="E3" s="49"/>
      <c r="F3" s="49"/>
      <c r="G3" s="136"/>
      <c r="H3" s="126"/>
      <c r="I3" s="126"/>
      <c r="J3" s="126"/>
      <c r="K3" s="174"/>
      <c r="L3" s="174"/>
      <c r="M3" s="126"/>
      <c r="N3" s="126"/>
    </row>
    <row r="4" spans="1:14" ht="32.25" customHeight="1" x14ac:dyDescent="0.25">
      <c r="B4" s="239" t="s">
        <v>1477</v>
      </c>
      <c r="C4" s="239"/>
      <c r="D4" s="239"/>
      <c r="E4" s="239"/>
      <c r="F4" s="239"/>
      <c r="G4" s="239"/>
      <c r="H4" s="239"/>
      <c r="I4" s="239"/>
      <c r="J4" s="239"/>
      <c r="K4" s="239"/>
      <c r="L4" s="239"/>
      <c r="M4" s="239"/>
      <c r="N4" s="240"/>
    </row>
    <row r="5" spans="1:14" ht="66.75" customHeight="1" x14ac:dyDescent="0.25">
      <c r="B5" s="9"/>
      <c r="C5" s="9"/>
      <c r="D5" s="245" t="s">
        <v>1478</v>
      </c>
      <c r="E5" s="245"/>
      <c r="F5" s="245"/>
      <c r="G5" s="245"/>
      <c r="H5" s="245"/>
      <c r="I5" s="245"/>
      <c r="J5" s="245"/>
      <c r="K5" s="245"/>
      <c r="L5" s="245"/>
      <c r="M5" s="41"/>
      <c r="N5" s="9"/>
    </row>
    <row r="6" spans="1:14" ht="28.5" customHeight="1" x14ac:dyDescent="0.25">
      <c r="B6" s="241" t="str">
        <f>CONCATENATE(COUNTIF(A9:A35,"producto")," PRODUCTOS")</f>
        <v>4 PRODUCTOS</v>
      </c>
      <c r="C6" s="241"/>
      <c r="D6" s="241"/>
      <c r="E6" s="241"/>
      <c r="F6" s="241"/>
      <c r="G6" s="241"/>
      <c r="H6" s="241"/>
      <c r="I6" s="241"/>
      <c r="J6" s="241"/>
      <c r="K6" s="241"/>
      <c r="L6" s="241"/>
      <c r="M6" s="241"/>
      <c r="N6" s="241"/>
    </row>
    <row r="7" spans="1:14" ht="16.5" thickBot="1" x14ac:dyDescent="0.3">
      <c r="B7" s="232" t="s">
        <v>58</v>
      </c>
      <c r="C7" s="233"/>
      <c r="D7" s="233"/>
      <c r="E7" s="233"/>
      <c r="F7" s="233"/>
      <c r="G7" s="233"/>
      <c r="H7" s="233"/>
      <c r="I7" s="233"/>
      <c r="J7" s="233"/>
      <c r="K7" s="233"/>
      <c r="L7" s="233"/>
      <c r="M7" s="233"/>
      <c r="N7" s="234"/>
    </row>
    <row r="8" spans="1:14" ht="48" customHeight="1" thickBot="1" x14ac:dyDescent="0.3">
      <c r="B8" s="22" t="s">
        <v>470</v>
      </c>
      <c r="C8" s="23" t="s">
        <v>1521</v>
      </c>
      <c r="D8" s="23" t="s">
        <v>0</v>
      </c>
      <c r="E8" s="23" t="s">
        <v>1469</v>
      </c>
      <c r="F8" s="23" t="s">
        <v>1524</v>
      </c>
      <c r="G8" s="23" t="s">
        <v>1</v>
      </c>
      <c r="H8" s="23" t="s">
        <v>2</v>
      </c>
      <c r="I8" s="23" t="s">
        <v>3</v>
      </c>
      <c r="J8" s="23" t="s">
        <v>4</v>
      </c>
      <c r="K8" s="24" t="s">
        <v>5</v>
      </c>
      <c r="L8" s="24" t="s">
        <v>6</v>
      </c>
      <c r="M8" s="57" t="s">
        <v>1522</v>
      </c>
      <c r="N8" s="25" t="s">
        <v>7</v>
      </c>
    </row>
    <row r="9" spans="1:14" s="12" customFormat="1" ht="25.5" x14ac:dyDescent="0.25">
      <c r="A9" s="5" t="str">
        <f>VLOOKUP(B9,'Plantilla publicacion'!$A$3:$B$490,2,0)</f>
        <v>Producto</v>
      </c>
      <c r="B9" s="15" t="s">
        <v>1126</v>
      </c>
      <c r="C9" s="246" t="str">
        <f>VLOOKUP(B9,'Plantilla publicacion'!$A$3:$R$490,17,0)</f>
        <v>PND - 5-31-5-b- Convergencia regional - Entidades públicas territoriales y nacionales fortalecidas / PES - Transformación Institucional</v>
      </c>
      <c r="D9" s="246" t="str">
        <f>VLOOKUP(B9,'Plantilla publicacion'!$A$3:$M$497,6,0)</f>
        <v>60-Fortalecer el Sistema Integral de Gestión Institucional en el marco del Modelo Integrado de Planeación y gestión para mejorar la prestación del servicio.</v>
      </c>
      <c r="E9" s="246" t="str">
        <f>VLOOKUP(B9,'Plantilla publicacion'!$A$3:$O$490,14,0)</f>
        <v>106-Cumplimiento de productos del PAI asociados a Fortalecer el Sistema Integral de Gestión Institucional para mejorar la prestación del servicio.</v>
      </c>
      <c r="F9" s="246"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46"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75">
        <f>VLOOKUP(B9,'Plantilla publicacion'!$A$3:$M$505,11,0)</f>
        <v>45672</v>
      </c>
      <c r="L9" s="175">
        <f>VLOOKUP(B9,'Plantilla publicacion'!$A$3:$M$505,12,0)</f>
        <v>46013</v>
      </c>
      <c r="M9" s="15" t="str">
        <f>IF(ISERROR(VLOOKUP(B9,'Plantilla publicacion'!$A$3:$P$490,16,0)),"NA",VLOOKUP(B9,'Plantilla publicacion'!$A$3:$P$490,16,0))</f>
        <v>DECRETO 612</v>
      </c>
      <c r="N9" s="15" t="str">
        <f>VLOOKUP(B9,'Plantilla publicacion'!$A$3:$M$505,13,0)</f>
        <v>100-SECRETARIA GENERAL;
30-OFICINA ASESORA DE PLANEACIÓN</v>
      </c>
    </row>
    <row r="10" spans="1:14" ht="38.25" x14ac:dyDescent="0.25">
      <c r="A10" s="5" t="str">
        <f>VLOOKUP(B10,'Plantilla publicacion'!$A$3:$B$490,2,0)</f>
        <v>Actividad propia</v>
      </c>
      <c r="B10" s="18" t="s">
        <v>1129</v>
      </c>
      <c r="C10" s="227"/>
      <c r="D10" s="227">
        <f>VLOOKUP(B10,'Plantilla publicacion'!$A$3:$M$490,6,0)</f>
        <v>0</v>
      </c>
      <c r="E10" s="227"/>
      <c r="F10" s="227"/>
      <c r="G10" s="227"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f>VLOOKUP(B10,'Plantilla publicacion'!$A$3:$M$505,11,0)</f>
        <v>45672</v>
      </c>
      <c r="L10" s="7">
        <f>VLOOKUP(B10,'Plantilla publicacion'!$A$3:$M$505,12,0)</f>
        <v>45703</v>
      </c>
      <c r="M10" s="58"/>
      <c r="N10" s="39" t="str">
        <f>VLOOKUP(B10,'Plantilla publicacion'!$A$3:$M$505,13,0)</f>
        <v>100-SECRETARIA GENERAL;
30-OFICINA ASESORA DE PLANEACIÓN</v>
      </c>
    </row>
    <row r="11" spans="1:14" ht="31.5" customHeight="1" thickBot="1" x14ac:dyDescent="0.3">
      <c r="A11" s="5" t="str">
        <f>VLOOKUP(B11,'Plantilla publicacion'!$A$3:$B$490,2,0)</f>
        <v>Actividad propia</v>
      </c>
      <c r="B11" s="18" t="s">
        <v>1130</v>
      </c>
      <c r="C11" s="247"/>
      <c r="D11" s="247">
        <f>VLOOKUP(B11,'Plantilla publicacion'!$A$3:$M$490,6,0)</f>
        <v>0</v>
      </c>
      <c r="E11" s="247"/>
      <c r="F11" s="247"/>
      <c r="G11" s="247" t="str">
        <f>VLOOKUP(B11,'Plantilla publicacion'!$A$3:$M$490,7,0)</f>
        <v>N/A</v>
      </c>
      <c r="H11" s="6" t="str">
        <f>VLOOKUP(B11,'Plantilla publicacion'!$A$3:$M$505,8,0)</f>
        <v>N/A</v>
      </c>
      <c r="I11" s="6">
        <f>VLOOKUP(B11,'Plantilla publicacion'!$A$3:$M$505,9,0)</f>
        <v>100</v>
      </c>
      <c r="J11" s="6" t="str">
        <f>VLOOKUP(B11,'Plantilla publicacion'!$A$3:$M$505,10,0)</f>
        <v>Porcentual</v>
      </c>
      <c r="K11" s="7">
        <f>VLOOKUP(B11,'Plantilla publicacion'!$A$3:$M$505,11,0)</f>
        <v>45688</v>
      </c>
      <c r="L11" s="7">
        <f>VLOOKUP(B11,'Plantilla publicacion'!$A$3:$M$505,12,0)</f>
        <v>46013</v>
      </c>
      <c r="M11" s="58"/>
      <c r="N11" s="39" t="str">
        <f>VLOOKUP(B11,'Plantilla publicacion'!$A$3:$M$505,13,0)</f>
        <v>100-SECRETARIA GENERAL;
30-OFICINA ASESORA DE PLANEACIÓN</v>
      </c>
    </row>
    <row r="12" spans="1:14" ht="16.5" thickBot="1" x14ac:dyDescent="0.3">
      <c r="B12" s="242" t="s">
        <v>18</v>
      </c>
      <c r="C12" s="243"/>
      <c r="D12" s="243"/>
      <c r="E12" s="243"/>
      <c r="F12" s="243"/>
      <c r="G12" s="243"/>
      <c r="H12" s="243"/>
      <c r="I12" s="243"/>
      <c r="J12" s="243"/>
      <c r="K12" s="243"/>
      <c r="L12" s="243"/>
      <c r="M12" s="243"/>
      <c r="N12" s="244"/>
    </row>
    <row r="13" spans="1:14" ht="16.5" thickBot="1" x14ac:dyDescent="0.3">
      <c r="B13" s="249" t="s">
        <v>8</v>
      </c>
      <c r="C13" s="249"/>
      <c r="D13" s="249"/>
      <c r="E13" s="50"/>
      <c r="F13" s="50"/>
      <c r="G13" s="250"/>
      <c r="H13" s="250"/>
      <c r="I13" s="250"/>
      <c r="J13" s="250"/>
      <c r="K13" s="250"/>
      <c r="L13" s="250"/>
      <c r="M13" s="250"/>
      <c r="N13" s="250"/>
    </row>
    <row r="14" spans="1:14" ht="48" customHeight="1" thickBot="1" x14ac:dyDescent="0.3">
      <c r="B14" s="22" t="s">
        <v>470</v>
      </c>
      <c r="C14" s="23" t="s">
        <v>1521</v>
      </c>
      <c r="D14" s="23" t="s">
        <v>0</v>
      </c>
      <c r="E14" s="23" t="s">
        <v>1469</v>
      </c>
      <c r="F14" s="23" t="s">
        <v>1524</v>
      </c>
      <c r="G14" s="23" t="s">
        <v>1</v>
      </c>
      <c r="H14" s="23" t="s">
        <v>2</v>
      </c>
      <c r="I14" s="23" t="s">
        <v>3</v>
      </c>
      <c r="J14" s="23" t="s">
        <v>4</v>
      </c>
      <c r="K14" s="24" t="s">
        <v>5</v>
      </c>
      <c r="L14" s="24" t="s">
        <v>6</v>
      </c>
      <c r="M14" s="57" t="s">
        <v>1522</v>
      </c>
      <c r="N14" s="25" t="s">
        <v>7</v>
      </c>
    </row>
    <row r="15" spans="1:14" s="12" customFormat="1" ht="89.25" x14ac:dyDescent="0.25">
      <c r="A15" s="5" t="str">
        <f>VLOOKUP(B15,'Plantilla publicacion'!$A$3:$B$490,2,0)</f>
        <v>Producto</v>
      </c>
      <c r="B15" s="15" t="s">
        <v>1108</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75">
        <f>VLOOKUP(B15,'Plantilla publicacion'!$A$3:$M$505,11,0)</f>
        <v>45782</v>
      </c>
      <c r="L15" s="175">
        <f>VLOOKUP(B15,'Plantilla publicacion'!$A$3:$M$505,12,0)</f>
        <v>45981</v>
      </c>
      <c r="M15" s="15">
        <f>IF(ISERROR(VLOOKUP(B15,'Plantilla publicacion'!$A$3:$P$490,16,0)),"NA",VLOOKUP(B15,'Plantilla publicacion'!$A$3:$P$490,16,0))</f>
        <v>0</v>
      </c>
      <c r="N15" s="153" t="str">
        <f>VLOOKUP(B15,'Plantilla publicacion'!$A$3:$M$505,13,0)</f>
        <v>30-OFICINA ASESORA DE PLANEACIÓN;
37-GRUPO DE TRABAJO DE ESTUDIOS ECONÓMICOS</v>
      </c>
    </row>
    <row r="16" spans="1:14" ht="25.5" x14ac:dyDescent="0.25">
      <c r="A16" s="5" t="str">
        <f>VLOOKUP(B16,'Plantilla publicacion'!$A$3:$B$490,2,0)</f>
        <v>Actividad propia</v>
      </c>
      <c r="B16" s="18" t="s">
        <v>1111</v>
      </c>
      <c r="C16" s="18"/>
      <c r="D16" s="18">
        <f>VLOOKUP(B16,'Plantilla publicacion'!$A$3:$M$497,6,0)</f>
        <v>0</v>
      </c>
      <c r="E16" s="18"/>
      <c r="F16" s="18"/>
      <c r="G16" s="18"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f>VLOOKUP(B16,'Plantilla publicacion'!$A$3:$M$505,11,0)</f>
        <v>45782</v>
      </c>
      <c r="L16" s="7">
        <f>VLOOKUP(B16,'Plantilla publicacion'!$A$3:$M$505,12,0)</f>
        <v>45814</v>
      </c>
      <c r="M16" s="58"/>
      <c r="N16" s="39" t="str">
        <f>VLOOKUP(B16,'Plantilla publicacion'!$A$3:$M$505,13,0)</f>
        <v>30-OFICINA ASESORA DE PLANEACIÓN</v>
      </c>
    </row>
    <row r="17" spans="1:14" ht="38.25" x14ac:dyDescent="0.25">
      <c r="A17" s="5" t="str">
        <f>VLOOKUP(B17,'Plantilla publicacion'!$A$3:$B$490,2,0)</f>
        <v>Actividad propia</v>
      </c>
      <c r="B17" s="18" t="s">
        <v>1113</v>
      </c>
      <c r="C17" s="18"/>
      <c r="D17" s="18">
        <f>VLOOKUP(B17,'Plantilla publicacion'!$A$3:$M$497,6,0)</f>
        <v>0</v>
      </c>
      <c r="E17" s="18"/>
      <c r="F17" s="18"/>
      <c r="G17" s="18"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f>VLOOKUP(B17,'Plantilla publicacion'!$A$3:$M$505,11,0)</f>
        <v>45817</v>
      </c>
      <c r="L17" s="7">
        <f>VLOOKUP(B17,'Plantilla publicacion'!$A$3:$M$505,12,0)</f>
        <v>45884</v>
      </c>
      <c r="M17" s="58"/>
      <c r="N17" s="39" t="str">
        <f>VLOOKUP(B17,'Plantilla publicacion'!$A$3:$M$505,13,0)</f>
        <v>30-OFICINA ASESORA DE PLANEACIÓN;
37-GRUPO DE TRABAJO DE ESTUDIOS ECONÓMICOS</v>
      </c>
    </row>
    <row r="18" spans="1:14" ht="38.25" x14ac:dyDescent="0.25">
      <c r="A18" s="5" t="str">
        <f>VLOOKUP(B18,'Plantilla publicacion'!$A$3:$B$490,2,0)</f>
        <v>Actividad propia</v>
      </c>
      <c r="B18" s="18" t="s">
        <v>1115</v>
      </c>
      <c r="C18" s="18"/>
      <c r="D18" s="18">
        <f>VLOOKUP(B18,'Plantilla publicacion'!$A$3:$M$497,6,0)</f>
        <v>0</v>
      </c>
      <c r="E18" s="18"/>
      <c r="F18" s="18"/>
      <c r="G18" s="18"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f>VLOOKUP(B18,'Plantilla publicacion'!$A$3:$M$505,11,0)</f>
        <v>45887</v>
      </c>
      <c r="L18" s="7">
        <f>VLOOKUP(B18,'Plantilla publicacion'!$A$3:$M$505,12,0)</f>
        <v>45926</v>
      </c>
      <c r="M18" s="58"/>
      <c r="N18" s="39" t="str">
        <f>VLOOKUP(B18,'Plantilla publicacion'!$A$3:$M$505,13,0)</f>
        <v>30-OFICINA ASESORA DE PLANEACIÓN;
37-GRUPO DE TRABAJO DE ESTUDIOS ECONÓMICOS</v>
      </c>
    </row>
    <row r="19" spans="1:14" ht="25.5" x14ac:dyDescent="0.25">
      <c r="A19" s="5" t="str">
        <f>VLOOKUP(B19,'Plantilla publicacion'!$A$3:$B$490,2,0)</f>
        <v>Actividad propia</v>
      </c>
      <c r="B19" s="18" t="s">
        <v>1117</v>
      </c>
      <c r="C19" s="18"/>
      <c r="D19" s="18">
        <f>VLOOKUP(B19,'Plantilla publicacion'!$A$3:$M$497,6,0)</f>
        <v>0</v>
      </c>
      <c r="E19" s="18"/>
      <c r="F19" s="18"/>
      <c r="G19" s="18"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f>VLOOKUP(B19,'Plantilla publicacion'!$A$3:$M$505,11,0)</f>
        <v>45854</v>
      </c>
      <c r="L19" s="7">
        <f>VLOOKUP(B19,'Plantilla publicacion'!$A$3:$M$505,12,0)</f>
        <v>45980</v>
      </c>
      <c r="M19" s="58"/>
      <c r="N19" s="39" t="str">
        <f>VLOOKUP(B19,'Plantilla publicacion'!$A$3:$M$505,13,0)</f>
        <v>30-OFICINA ASESORA DE PLANEACIÓN;
37-GRUPO DE TRABAJO DE ESTUDIOS ECONÓMICOS</v>
      </c>
    </row>
    <row r="20" spans="1:14" ht="38.25" x14ac:dyDescent="0.25">
      <c r="B20" s="18" t="s">
        <v>1850</v>
      </c>
      <c r="C20" s="183"/>
      <c r="D20" s="183"/>
      <c r="E20" s="183"/>
      <c r="F20" s="183"/>
      <c r="G20" s="18"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f>VLOOKUP(B20,'Plantilla publicacion'!$A$3:$M$505,11,0)</f>
        <v>45964</v>
      </c>
      <c r="L20" s="7">
        <f>VLOOKUP(B20,'Plantilla publicacion'!$A$3:$M$505,12,0)</f>
        <v>45981</v>
      </c>
      <c r="M20" s="58"/>
      <c r="N20" s="39" t="str">
        <f>VLOOKUP(B20,'Plantilla publicacion'!$A$3:$M$505,13,0)</f>
        <v>30-OFICINA ASESORA DE PLANEACIÓN;
37-GRUPO DE TRABAJO DE ESTUDIOS ECONÓMICOS</v>
      </c>
    </row>
    <row r="21" spans="1:14" s="12" customFormat="1" ht="216.75" x14ac:dyDescent="0.25">
      <c r="A21" s="5" t="str">
        <f>VLOOKUP(B21,'Plantilla publicacion'!$A$3:$B$490,2,0)</f>
        <v>Producto</v>
      </c>
      <c r="B21" s="15" t="s">
        <v>1201</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75">
        <f>VLOOKUP(B21,'Plantilla publicacion'!$A$3:$M$505,11,0)</f>
        <v>45705</v>
      </c>
      <c r="L21" s="175">
        <f>VLOOKUP(B21,'Plantilla publicacion'!$A$3:$M$505,12,0)</f>
        <v>45978</v>
      </c>
      <c r="M21" s="15">
        <f>IF(ISERROR(VLOOKUP(B21,'Plantilla publicacion'!$A$3:$P$490,16,0)),"NA",VLOOKUP(B21,'Plantilla publicacion'!$A$3:$P$490,16,0))</f>
        <v>0</v>
      </c>
      <c r="N21" s="153"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2" spans="1:14" ht="38.25" x14ac:dyDescent="0.25">
      <c r="A22" s="5" t="str">
        <f>VLOOKUP(B22,'Plantilla publicacion'!$A$3:$B$490,2,0)</f>
        <v>Actividad propia</v>
      </c>
      <c r="B22" s="18" t="s">
        <v>1204</v>
      </c>
      <c r="C22" s="18"/>
      <c r="D22" s="18">
        <f>VLOOKUP(B22,'Plantilla publicacion'!$A$3:$M$497,6,0)</f>
        <v>0</v>
      </c>
      <c r="E22" s="18"/>
      <c r="F22" s="18"/>
      <c r="G22" s="18"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f>VLOOKUP(B22,'Plantilla publicacion'!$A$3:$M$505,11,0)</f>
        <v>45705</v>
      </c>
      <c r="L22" s="7">
        <f>VLOOKUP(B22,'Plantilla publicacion'!$A$3:$M$505,12,0)</f>
        <v>45978</v>
      </c>
      <c r="M22" s="58"/>
      <c r="N22" s="39" t="str">
        <f>VLOOKUP(B22,'Plantilla publicacion'!$A$3:$M$505,13,0)</f>
        <v>100-SECRETARIA GENERAL;
130-DIRECCIÓN FINANCIERA</v>
      </c>
    </row>
    <row r="23" spans="1:14" ht="153" x14ac:dyDescent="0.25">
      <c r="A23" s="5" t="str">
        <f>VLOOKUP(B23,'Plantilla publicacion'!$A$3:$B$490,2,0)</f>
        <v>Actividad propia</v>
      </c>
      <c r="B23" s="18" t="s">
        <v>1206</v>
      </c>
      <c r="C23" s="18"/>
      <c r="D23" s="18">
        <f>VLOOKUP(B23,'Plantilla publicacion'!$A$3:$M$497,6,0)</f>
        <v>0</v>
      </c>
      <c r="E23" s="18"/>
      <c r="F23" s="18"/>
      <c r="G23" s="18" t="str">
        <f>VLOOKUP(B23,'Plantilla publicacion'!$A$3:$M$497,7,0)</f>
        <v>N/A</v>
      </c>
      <c r="H23" s="6" t="str">
        <f>VLOOKUP(B23,'Plantilla publicacion'!$A$3:$M$505,8,0)</f>
        <v>Elaborar y enviar vía correo electrónico a los delegados el estudio de análisis de nuevas fuentes de ingreso (Documento de estudio con identificación de nuevas fuentes de ingresos , y correo electrónico de envío a los Delegados)</v>
      </c>
      <c r="I23" s="6">
        <f>VLOOKUP(B23,'Plantilla publicacion'!$A$3:$M$505,9,0)</f>
        <v>1</v>
      </c>
      <c r="J23" s="6" t="str">
        <f>VLOOKUP(B23,'Plantilla publicacion'!$A$3:$M$505,10,0)</f>
        <v>Númerica</v>
      </c>
      <c r="K23" s="7">
        <f>VLOOKUP(B23,'Plantilla publicacion'!$A$3:$M$505,11,0)</f>
        <v>45705</v>
      </c>
      <c r="L23" s="7">
        <f>VLOOKUP(B23,'Plantilla publicacion'!$A$3:$M$505,12,0)</f>
        <v>45961</v>
      </c>
      <c r="M23" s="58"/>
      <c r="N23" s="39"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4" spans="1:14" ht="165.75" x14ac:dyDescent="0.25">
      <c r="A24" s="5" t="str">
        <f>VLOOKUP(B24,'Plantilla publicacion'!$A$3:$B$490,2,0)</f>
        <v>Actividad sin participación</v>
      </c>
      <c r="B24" s="18" t="s">
        <v>1208</v>
      </c>
      <c r="C24" s="18"/>
      <c r="D24" s="18">
        <f>VLOOKUP(B24,'Plantilla publicacion'!$A$3:$M$497,6,0)</f>
        <v>0</v>
      </c>
      <c r="E24" s="18"/>
      <c r="F24" s="18"/>
      <c r="G24" s="18"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f>VLOOKUP(B24,'Plantilla publicacion'!$A$3:$M$505,11,0)</f>
        <v>45705</v>
      </c>
      <c r="L24" s="7">
        <f>VLOOKUP(B24,'Plantilla publicacion'!$A$3:$M$505,12,0)</f>
        <v>45961</v>
      </c>
      <c r="M24" s="58"/>
      <c r="N24" s="39"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5" spans="1:14" ht="51" x14ac:dyDescent="0.25">
      <c r="A25" s="5" t="str">
        <f>VLOOKUP(B25,'Plantilla publicacion'!$A$3:$B$490,2,0)</f>
        <v>Actividad propia</v>
      </c>
      <c r="B25" s="18" t="s">
        <v>1210</v>
      </c>
      <c r="C25" s="18"/>
      <c r="D25" s="18">
        <f>VLOOKUP(B25,'Plantilla publicacion'!$A$3:$M$497,6,0)</f>
        <v>0</v>
      </c>
      <c r="E25" s="18"/>
      <c r="F25" s="18"/>
      <c r="G25" s="18"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f>VLOOKUP(B25,'Plantilla publicacion'!$A$3:$M$505,11,0)</f>
        <v>45705</v>
      </c>
      <c r="L25" s="7">
        <f>VLOOKUP(B25,'Plantilla publicacion'!$A$3:$M$505,12,0)</f>
        <v>45807</v>
      </c>
      <c r="M25" s="58"/>
      <c r="N25" s="39" t="str">
        <f>VLOOKUP(B25,'Plantilla publicacion'!$A$3:$M$505,13,0)</f>
        <v>130-DIRECCIÓN FINANCIERA;
11-GRUPO DE TRABAJO DE COBRO COACTIVO</v>
      </c>
    </row>
    <row r="26" spans="1:14" ht="165.75" x14ac:dyDescent="0.25">
      <c r="A26" s="5" t="str">
        <f>VLOOKUP(B26,'Plantilla publicacion'!$A$3:$B$490,2,0)</f>
        <v>Actividad propia</v>
      </c>
      <c r="B26" s="29" t="s">
        <v>1212</v>
      </c>
      <c r="C26" s="29"/>
      <c r="D26" s="18">
        <f>VLOOKUP(B26,'Plantilla publicacion'!$A$3:$M$497,6,0)</f>
        <v>0</v>
      </c>
      <c r="E26" s="18"/>
      <c r="F26" s="18"/>
      <c r="G26" s="18"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efectivo(Acta de reunión con lineamientos para un recaudo efectivo)</v>
      </c>
      <c r="I26" s="6">
        <f>VLOOKUP(B26,'Plantilla publicacion'!$A$3:$M$505,9,0)</f>
        <v>1</v>
      </c>
      <c r="J26" s="6" t="str">
        <f>VLOOKUP(B26,'Plantilla publicacion'!$A$3:$M$505,10,0)</f>
        <v>Númerica</v>
      </c>
      <c r="K26" s="7">
        <f>VLOOKUP(B26,'Plantilla publicacion'!$A$3:$M$505,11,0)</f>
        <v>45810</v>
      </c>
      <c r="L26" s="7">
        <f>VLOOKUP(B26,'Plantilla publicacion'!$A$3:$M$505,12,0)</f>
        <v>45978</v>
      </c>
      <c r="M26" s="58"/>
      <c r="N26" s="39"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16.5" thickBot="1" x14ac:dyDescent="0.3">
      <c r="A27" s="5" t="e">
        <f>VLOOKUP(B27,'Plantilla publicacion'!$A$3:$B$490,2,0)</f>
        <v>#N/A</v>
      </c>
      <c r="B27" s="248" t="s">
        <v>21</v>
      </c>
      <c r="C27" s="248"/>
      <c r="D27" s="248"/>
      <c r="E27" s="248"/>
      <c r="F27" s="248"/>
      <c r="G27" s="248"/>
      <c r="H27" s="248"/>
      <c r="I27" s="248"/>
      <c r="J27" s="248"/>
      <c r="K27" s="248"/>
      <c r="L27" s="248"/>
      <c r="M27" s="248"/>
      <c r="N27" s="248"/>
    </row>
    <row r="28" spans="1:14" ht="48" customHeight="1" thickBot="1" x14ac:dyDescent="0.3">
      <c r="B28" s="22" t="s">
        <v>470</v>
      </c>
      <c r="C28" s="23" t="s">
        <v>1521</v>
      </c>
      <c r="D28" s="23" t="s">
        <v>0</v>
      </c>
      <c r="E28" s="23" t="s">
        <v>1469</v>
      </c>
      <c r="F28" s="23" t="s">
        <v>1524</v>
      </c>
      <c r="G28" s="23" t="s">
        <v>1</v>
      </c>
      <c r="H28" s="23" t="s">
        <v>2</v>
      </c>
      <c r="I28" s="23" t="s">
        <v>3</v>
      </c>
      <c r="J28" s="23" t="s">
        <v>4</v>
      </c>
      <c r="K28" s="24" t="s">
        <v>5</v>
      </c>
      <c r="L28" s="24" t="s">
        <v>6</v>
      </c>
      <c r="M28" s="57" t="s">
        <v>1522</v>
      </c>
      <c r="N28" s="25" t="s">
        <v>7</v>
      </c>
    </row>
    <row r="29" spans="1:14" s="12" customFormat="1" ht="140.25" customHeight="1" x14ac:dyDescent="0.25">
      <c r="A29" s="5" t="str">
        <f>VLOOKUP(B29,'Plantilla publicacion'!$A$3:$B$490,2,0)</f>
        <v>Producto</v>
      </c>
      <c r="B29" s="15" t="s">
        <v>698</v>
      </c>
      <c r="C29" s="246" t="str">
        <f>VLOOKUP(B29,'Plantilla publicacion'!$A$3:$R$490,17,0)</f>
        <v>PND - 5-31-5-b- Convergencia regional - Entidades públicas territoriales y nacionales fortalecidas / PES - Transformación Institucional</v>
      </c>
      <c r="D29" s="246" t="str">
        <f>VLOOKUP(B29,'Plantilla publicacion'!$A$3:$M$497,6,0)</f>
        <v>60-Fortalecer el Sistema Integral de Gestión Institucional en el marco del Modelo Integrado de Planeación y gestión para mejorar la prestación del servicio.</v>
      </c>
      <c r="E29" s="246" t="str">
        <f>VLOOKUP(B29,'Plantilla publicacion'!$A$3:$O$490,14,0)</f>
        <v>106-Cumplimiento de productos del PAI asociados a Fortalecer el Sistema Integral de Gestión Institucional para mejorar la prestación del servicio.</v>
      </c>
      <c r="F29" s="246"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46"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75">
        <f>VLOOKUP(B29,'Plantilla publicacion'!$A$3:$M$505,11,0)</f>
        <v>45839</v>
      </c>
      <c r="L29" s="175">
        <f>VLOOKUP(B29,'Plantilla publicacion'!$A$3:$M$505,12,0)</f>
        <v>45989</v>
      </c>
      <c r="M29" s="15">
        <f>IF(ISERROR(VLOOKUP(B29,'Plantilla publicacion'!$A$3:$P$490,16,0)),"NA",VLOOKUP(B29,'Plantilla publicacion'!$A$3:$P$490,16,0))</f>
        <v>0</v>
      </c>
      <c r="N29" s="153" t="str">
        <f>VLOOKUP(B29,'Plantilla publicacion'!$A$3:$M$505,13,0)</f>
        <v>105-GRUPO DE TRABAJO DE CONTRATACIÓN;
20-OFICINA DE TECNOLOGÍA E INFORMÁTICA</v>
      </c>
    </row>
    <row r="30" spans="1:14" ht="52.5" customHeight="1" x14ac:dyDescent="0.25">
      <c r="A30" s="5" t="str">
        <f>VLOOKUP(B30,'Plantilla publicacion'!$A$3:$B$490,2,0)</f>
        <v>Actividad propia</v>
      </c>
      <c r="B30" s="18" t="s">
        <v>702</v>
      </c>
      <c r="C30" s="227"/>
      <c r="D30" s="227">
        <f>VLOOKUP(B30,'Plantilla publicacion'!$A$3:$M$490,6,0)</f>
        <v>0</v>
      </c>
      <c r="E30" s="227"/>
      <c r="F30" s="227"/>
      <c r="G30" s="227"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f>VLOOKUP(B30,'Plantilla publicacion'!$A$3:$M$505,11,0)</f>
        <v>45839</v>
      </c>
      <c r="L30" s="7">
        <f>VLOOKUP(B30,'Plantilla publicacion'!$A$3:$M$505,12,0)</f>
        <v>45930</v>
      </c>
      <c r="M30" s="58"/>
      <c r="N30" s="39" t="str">
        <f>VLOOKUP(B30,'Plantilla publicacion'!$A$3:$M$505,13,0)</f>
        <v>105-GRUPO DE TRABAJO DE CONTRATACIÓN;
20-OFICINA DE TECNOLOGÍA E INFORMÁTICA</v>
      </c>
    </row>
    <row r="31" spans="1:14" ht="50.25" customHeight="1" x14ac:dyDescent="0.25">
      <c r="A31" s="5" t="str">
        <f>VLOOKUP(B31,'Plantilla publicacion'!$A$3:$B$490,2,0)</f>
        <v>Actividad sin participación</v>
      </c>
      <c r="B31" s="18" t="s">
        <v>704</v>
      </c>
      <c r="C31" s="247"/>
      <c r="D31" s="247">
        <f>VLOOKUP(B31,'Plantilla publicacion'!$A$3:$M$490,6,0)</f>
        <v>0</v>
      </c>
      <c r="E31" s="247"/>
      <c r="F31" s="247"/>
      <c r="G31" s="247"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f>VLOOKUP(B31,'Plantilla publicacion'!$A$3:$M$505,11,0)</f>
        <v>45931</v>
      </c>
      <c r="L31" s="7">
        <f>VLOOKUP(B31,'Plantilla publicacion'!$A$3:$M$505,12,0)</f>
        <v>45989</v>
      </c>
      <c r="M31" s="58"/>
      <c r="N31" s="39" t="str">
        <f>VLOOKUP(B31,'Plantilla publicacion'!$A$3:$M$505,13,0)</f>
        <v>20-OFICINA DE TECNOLOGÍA E INFORMÁTICA</v>
      </c>
    </row>
  </sheetData>
  <autoFilter ref="A8:N31" xr:uid="{2B518075-C2AA-412F-846D-DFC3D162D202}"/>
  <mergeCells count="19">
    <mergeCell ref="B27:N27"/>
    <mergeCell ref="B13:D13"/>
    <mergeCell ref="G13:N13"/>
    <mergeCell ref="C29:C31"/>
    <mergeCell ref="D29:D31"/>
    <mergeCell ref="E29:E31"/>
    <mergeCell ref="F29:F31"/>
    <mergeCell ref="G29:G31"/>
    <mergeCell ref="B7:N7"/>
    <mergeCell ref="B1:D3"/>
    <mergeCell ref="B4:N4"/>
    <mergeCell ref="B6:N6"/>
    <mergeCell ref="B12:N12"/>
    <mergeCell ref="D5:L5"/>
    <mergeCell ref="C9:C11"/>
    <mergeCell ref="D9:D11"/>
    <mergeCell ref="E9:E11"/>
    <mergeCell ref="F9:F11"/>
    <mergeCell ref="G9:G11"/>
  </mergeCells>
  <conditionalFormatting sqref="B5:F5 N5 A6 A7:N7 A21:B21 H29:L29 D15:L15 D21:L21 H9:L9 A29:B31 A9:B11 A1:F1 A4:N4 O4:XFD7 O9:XFD11 N9 N15 N21 N29 H30:N31 A22:N27 A32:N1048576 O29:XFD1048576 A12:XFD14 H1:XFD1 A2:XFD3 A28:XFD28 A15:B15 O15:XFD27 H10:N11 A16:N20">
    <cfRule type="cellIs" dxfId="512" priority="40" operator="equal">
      <formula>0</formula>
    </cfRule>
  </conditionalFormatting>
  <conditionalFormatting sqref="B6:N6">
    <cfRule type="cellIs" dxfId="511" priority="39" operator="equal">
      <formula>0</formula>
    </cfRule>
  </conditionalFormatting>
  <conditionalFormatting sqref="A8:XFD8">
    <cfRule type="cellIs" dxfId="510" priority="26" operator="equal">
      <formula>0</formula>
    </cfRule>
  </conditionalFormatting>
  <conditionalFormatting sqref="C15">
    <cfRule type="cellIs" dxfId="509" priority="23" operator="equal">
      <formula>0</formula>
    </cfRule>
  </conditionalFormatting>
  <conditionalFormatting sqref="C21">
    <cfRule type="cellIs" dxfId="508" priority="22" operator="equal">
      <formula>0</formula>
    </cfRule>
  </conditionalFormatting>
  <conditionalFormatting sqref="C29">
    <cfRule type="cellIs" dxfId="507" priority="19" operator="equal">
      <formula>0</formula>
    </cfRule>
  </conditionalFormatting>
  <conditionalFormatting sqref="D29">
    <cfRule type="cellIs" dxfId="506" priority="18" operator="equal">
      <formula>0</formula>
    </cfRule>
  </conditionalFormatting>
  <conditionalFormatting sqref="E29">
    <cfRule type="cellIs" dxfId="505" priority="17" operator="equal">
      <formula>0</formula>
    </cfRule>
  </conditionalFormatting>
  <conditionalFormatting sqref="F29">
    <cfRule type="cellIs" dxfId="504" priority="16" operator="equal">
      <formula>0</formula>
    </cfRule>
  </conditionalFormatting>
  <conditionalFormatting sqref="G29">
    <cfRule type="cellIs" dxfId="503" priority="15" operator="equal">
      <formula>0</formula>
    </cfRule>
  </conditionalFormatting>
  <conditionalFormatting sqref="C9">
    <cfRule type="cellIs" dxfId="502" priority="10" operator="equal">
      <formula>0</formula>
    </cfRule>
  </conditionalFormatting>
  <conditionalFormatting sqref="D9">
    <cfRule type="cellIs" dxfId="501" priority="9" operator="equal">
      <formula>0</formula>
    </cfRule>
  </conditionalFormatting>
  <conditionalFormatting sqref="E9">
    <cfRule type="cellIs" dxfId="500" priority="8" operator="equal">
      <formula>0</formula>
    </cfRule>
  </conditionalFormatting>
  <conditionalFormatting sqref="F9">
    <cfRule type="cellIs" dxfId="499" priority="7" operator="equal">
      <formula>0</formula>
    </cfRule>
  </conditionalFormatting>
  <conditionalFormatting sqref="G9">
    <cfRule type="cellIs" dxfId="498" priority="6" operator="equal">
      <formula>0</formula>
    </cfRule>
  </conditionalFormatting>
  <conditionalFormatting sqref="M9">
    <cfRule type="cellIs" dxfId="497" priority="5" operator="equal">
      <formula>0</formula>
    </cfRule>
  </conditionalFormatting>
  <conditionalFormatting sqref="M15">
    <cfRule type="cellIs" dxfId="496" priority="3" operator="equal">
      <formula>0</formula>
    </cfRule>
  </conditionalFormatting>
  <conditionalFormatting sqref="M21">
    <cfRule type="cellIs" dxfId="495" priority="2" operator="equal">
      <formula>0</formula>
    </cfRule>
  </conditionalFormatting>
  <conditionalFormatting sqref="M29">
    <cfRule type="cellIs" dxfId="494"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79"/>
  <sheetViews>
    <sheetView showGridLines="0" view="pageBreakPreview" topLeftCell="B95" zoomScale="69" zoomScaleNormal="110" zoomScaleSheetLayoutView="110" workbookViewId="0">
      <selection activeCell="B105" sqref="B105"/>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35"/>
      <c r="C1" s="235"/>
      <c r="D1" s="235"/>
      <c r="E1" s="59"/>
      <c r="F1" s="59"/>
      <c r="H1" s="124"/>
      <c r="I1" s="124"/>
      <c r="J1" s="124"/>
      <c r="K1" s="173"/>
      <c r="L1" s="173"/>
      <c r="M1" s="124"/>
      <c r="N1" s="124"/>
    </row>
    <row r="2" spans="1:14" ht="25.5" customHeight="1" x14ac:dyDescent="0.25">
      <c r="B2" s="200"/>
      <c r="C2" s="200"/>
      <c r="D2" s="200"/>
      <c r="E2" s="134" t="s">
        <v>14</v>
      </c>
      <c r="F2" s="59"/>
      <c r="G2" s="124"/>
      <c r="H2" s="124"/>
      <c r="I2" s="124"/>
      <c r="J2" s="124"/>
      <c r="K2" s="173"/>
      <c r="L2" s="173"/>
      <c r="M2" s="124"/>
      <c r="N2" s="124"/>
    </row>
    <row r="3" spans="1:14" ht="32.25" customHeight="1" x14ac:dyDescent="0.25">
      <c r="B3" s="237"/>
      <c r="C3" s="237"/>
      <c r="D3" s="237"/>
      <c r="E3" s="59"/>
      <c r="F3" s="59"/>
      <c r="G3" s="124"/>
      <c r="H3" s="124"/>
      <c r="I3" s="124"/>
      <c r="J3" s="124"/>
      <c r="K3" s="173"/>
      <c r="L3" s="173"/>
      <c r="M3" s="124"/>
      <c r="N3" s="124"/>
    </row>
    <row r="4" spans="1:14" ht="23.25" customHeight="1" x14ac:dyDescent="0.25">
      <c r="B4" s="239" t="s">
        <v>1479</v>
      </c>
      <c r="C4" s="239"/>
      <c r="D4" s="239"/>
      <c r="E4" s="259"/>
      <c r="F4" s="259"/>
      <c r="G4" s="259"/>
      <c r="H4" s="259"/>
      <c r="I4" s="259"/>
      <c r="J4" s="259"/>
      <c r="K4" s="259"/>
      <c r="L4" s="259"/>
      <c r="M4" s="259"/>
      <c r="N4" s="260"/>
    </row>
    <row r="5" spans="1:14" ht="84" customHeight="1" x14ac:dyDescent="0.25">
      <c r="B5" s="245" t="s">
        <v>1480</v>
      </c>
      <c r="C5" s="245"/>
      <c r="D5" s="245"/>
      <c r="E5" s="245"/>
      <c r="F5" s="245"/>
      <c r="G5" s="245"/>
      <c r="H5" s="245"/>
      <c r="I5" s="245"/>
      <c r="J5" s="245"/>
      <c r="K5" s="245"/>
      <c r="L5" s="245"/>
      <c r="M5" s="41"/>
      <c r="N5" s="10"/>
    </row>
    <row r="6" spans="1:14" ht="25.5" customHeight="1" x14ac:dyDescent="0.25">
      <c r="B6" s="241" t="str">
        <f>CONCATENATE(COUNTIF(A10:A379,"producto")," PRODUCTOS")</f>
        <v>81 PRODUCTOS</v>
      </c>
      <c r="C6" s="241"/>
      <c r="D6" s="241"/>
      <c r="E6" s="241"/>
      <c r="F6" s="241"/>
      <c r="G6" s="241"/>
      <c r="H6" s="241"/>
      <c r="I6" s="241"/>
      <c r="J6" s="241"/>
      <c r="K6" s="241"/>
      <c r="L6" s="241"/>
      <c r="M6" s="241"/>
      <c r="N6" s="241"/>
    </row>
    <row r="7" spans="1:14" ht="32.25" customHeight="1" thickBot="1" x14ac:dyDescent="0.3">
      <c r="B7" s="261" t="s">
        <v>16</v>
      </c>
      <c r="C7" s="262"/>
      <c r="D7" s="262"/>
      <c r="E7" s="262"/>
      <c r="F7" s="262"/>
      <c r="G7" s="262"/>
      <c r="H7" s="262"/>
      <c r="I7" s="262"/>
      <c r="J7" s="262"/>
      <c r="K7" s="262"/>
      <c r="L7" s="262"/>
      <c r="M7" s="262"/>
      <c r="N7" s="263"/>
    </row>
    <row r="8" spans="1:14" ht="39" hidden="1" customHeight="1" x14ac:dyDescent="0.3">
      <c r="B8" s="253" t="s">
        <v>8</v>
      </c>
      <c r="C8" s="254"/>
      <c r="D8" s="255"/>
      <c r="E8" s="71"/>
      <c r="F8" s="71"/>
      <c r="G8" s="256"/>
      <c r="H8" s="257"/>
      <c r="I8" s="257"/>
      <c r="J8" s="257"/>
      <c r="K8" s="257"/>
      <c r="L8" s="257"/>
      <c r="M8" s="257"/>
      <c r="N8" s="258"/>
    </row>
    <row r="9" spans="1:14" ht="48" customHeight="1" thickBot="1" x14ac:dyDescent="0.3">
      <c r="B9" s="75" t="s">
        <v>470</v>
      </c>
      <c r="C9" s="77" t="s">
        <v>1521</v>
      </c>
      <c r="D9" s="77" t="s">
        <v>0</v>
      </c>
      <c r="E9" s="77" t="s">
        <v>1469</v>
      </c>
      <c r="F9" s="77" t="s">
        <v>1524</v>
      </c>
      <c r="G9" s="77" t="s">
        <v>1</v>
      </c>
      <c r="H9" s="77" t="s">
        <v>2</v>
      </c>
      <c r="I9" s="77" t="s">
        <v>3</v>
      </c>
      <c r="J9" s="77" t="s">
        <v>4</v>
      </c>
      <c r="K9" s="78" t="s">
        <v>5</v>
      </c>
      <c r="L9" s="78" t="s">
        <v>6</v>
      </c>
      <c r="M9" s="79" t="s">
        <v>1522</v>
      </c>
      <c r="N9" s="79" t="s">
        <v>7</v>
      </c>
    </row>
    <row r="10" spans="1:14" s="12" customFormat="1" ht="25.5" x14ac:dyDescent="0.25">
      <c r="A10" s="5" t="str">
        <f>VLOOKUP(B10,'Plantilla publicacion'!$A$3:$B$490,2,0)</f>
        <v>Producto</v>
      </c>
      <c r="B10" s="99" t="s">
        <v>590</v>
      </c>
      <c r="C10" s="226" t="str">
        <f>VLOOKUP(B10,'Plantilla publicacion'!$A$3:$R$490,17,0)</f>
        <v>PND - 5-31-5-b- Convergencia regional - Entidades públicas territoriales y nacionales fortalecidas / PES - Transformación Institucional</v>
      </c>
      <c r="D10" s="226" t="str">
        <f>VLOOKUP(B10,'Plantilla publicacion'!$A$3:$M$490,6,0)</f>
        <v>60-Fortalecer el Sistema Integral de Gestión Institucional en el marco del Modelo Integrado de Planeación y gestión para mejorar la prestación del servicio.</v>
      </c>
      <c r="E10" s="22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22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26" t="str">
        <f>VLOOKUP(B10,'Plantilla publicacion'!$A$3:$M$490,7,0)</f>
        <v>FUNCIONAMIENTO</v>
      </c>
      <c r="H10" s="101" t="str">
        <f>VLOOKUP(B10,'Plantilla publicacion'!$A$3:$M$490,8,0)</f>
        <v>Estrategia para la reducción de emisiones, adaptación al cambio climático y la transición energética y la protección del medio ambiente, ejecutada (Informe final)</v>
      </c>
      <c r="I10" s="101">
        <f>VLOOKUP(B10,'Plantilla publicacion'!$A$3:$M$490,9,0)</f>
        <v>100</v>
      </c>
      <c r="J10" s="101" t="str">
        <f>VLOOKUP(B10,'Plantilla publicacion'!$A$3:$M$490,10,0)</f>
        <v>Porcentual</v>
      </c>
      <c r="K10" s="176">
        <f>VLOOKUP(B10,'Plantilla publicacion'!$A$3:$M$490,11,0)</f>
        <v>45659</v>
      </c>
      <c r="L10" s="176">
        <f>VLOOKUP(B10,'Plantilla publicacion'!$A$3:$M$490,12,0)</f>
        <v>46013</v>
      </c>
      <c r="M10" s="15">
        <f>IF(ISERROR(VLOOKUP(B10,'Plantilla publicacion'!$A$3:$P$490,16,0)),"NA",VLOOKUP(B10,'Plantilla publicacion'!$A$3:$P$490,16,0))</f>
        <v>0</v>
      </c>
      <c r="N10" s="102" t="str">
        <f>VLOOKUP(B10,'Plantilla publicacion'!$A$3:$M$490,13,0)</f>
        <v>142-GRUPO DE TRABAJO DE SERVICIOS ADMINISTRATIVOS Y RECURSOS FÍSICOS</v>
      </c>
    </row>
    <row r="11" spans="1:14" s="14" customFormat="1" ht="63.75" x14ac:dyDescent="0.25">
      <c r="A11" s="13" t="str">
        <f>VLOOKUP(B11,'Plantilla publicacion'!$A$3:$B$490,2,0)</f>
        <v>Actividad propia</v>
      </c>
      <c r="B11" s="103" t="s">
        <v>594</v>
      </c>
      <c r="C11" s="227"/>
      <c r="D11" s="227">
        <f>VLOOKUP(B11,'Plantilla publicacion'!$A$3:$M$490,6,0)</f>
        <v>0</v>
      </c>
      <c r="E11" s="227"/>
      <c r="F11" s="227"/>
      <c r="G11" s="227"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f>VLOOKUP(B11,'Plantilla publicacion'!$A$3:$M$490,11,0)</f>
        <v>45659</v>
      </c>
      <c r="L11" s="7">
        <f>VLOOKUP(B11,'Plantilla publicacion'!$A$3:$M$490,12,0)</f>
        <v>46013</v>
      </c>
      <c r="M11" s="58"/>
      <c r="N11" s="104" t="str">
        <f>VLOOKUP(B11,'Plantilla publicacion'!$A$3:$M$490,13,0)</f>
        <v>142-GRUPO DE TRABAJO DE SERVICIOS ADMINISTRATIVOS Y RECURSOS FÍSICOS</v>
      </c>
    </row>
    <row r="12" spans="1:14" s="14" customFormat="1" ht="63.75" x14ac:dyDescent="0.25">
      <c r="A12" s="13" t="str">
        <f>VLOOKUP(B12,'Plantilla publicacion'!$A$3:$B$490,2,0)</f>
        <v>Actividad propia</v>
      </c>
      <c r="B12" s="103" t="s">
        <v>596</v>
      </c>
      <c r="C12" s="227"/>
      <c r="D12" s="227">
        <f>VLOOKUP(B12,'Plantilla publicacion'!$A$3:$M$490,6,0)</f>
        <v>0</v>
      </c>
      <c r="E12" s="227"/>
      <c r="F12" s="227"/>
      <c r="G12" s="227"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f>VLOOKUP(B12,'Plantilla publicacion'!$A$3:$M$490,11,0)</f>
        <v>45659</v>
      </c>
      <c r="L12" s="7">
        <f>VLOOKUP(B12,'Plantilla publicacion'!$A$3:$M$490,12,0)</f>
        <v>46013</v>
      </c>
      <c r="M12" s="58"/>
      <c r="N12" s="104" t="str">
        <f>VLOOKUP(B12,'Plantilla publicacion'!$A$3:$M$490,13,0)</f>
        <v>142-GRUPO DE TRABAJO DE SERVICIOS ADMINISTRATIVOS Y RECURSOS FÍSICOS</v>
      </c>
    </row>
    <row r="13" spans="1:14" s="14" customFormat="1" ht="51" x14ac:dyDescent="0.25">
      <c r="A13" s="13" t="str">
        <f>VLOOKUP(B13,'Plantilla publicacion'!$A$3:$B$490,2,0)</f>
        <v>Actividad propia</v>
      </c>
      <c r="B13" s="103" t="s">
        <v>598</v>
      </c>
      <c r="C13" s="227"/>
      <c r="D13" s="227">
        <f>VLOOKUP(B13,'Plantilla publicacion'!$A$3:$M$490,6,0)</f>
        <v>0</v>
      </c>
      <c r="E13" s="227"/>
      <c r="F13" s="227"/>
      <c r="G13" s="227"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f>VLOOKUP(B13,'Plantilla publicacion'!$A$3:$M$490,11,0)</f>
        <v>45717</v>
      </c>
      <c r="L13" s="7">
        <f>VLOOKUP(B13,'Plantilla publicacion'!$A$3:$M$490,12,0)</f>
        <v>45839</v>
      </c>
      <c r="M13" s="58"/>
      <c r="N13" s="104" t="str">
        <f>VLOOKUP(B13,'Plantilla publicacion'!$A$3:$M$490,13,0)</f>
        <v>142-GRUPO DE TRABAJO DE SERVICIOS ADMINISTRATIVOS Y RECURSOS FÍSICOS</v>
      </c>
    </row>
    <row r="14" spans="1:14" s="14" customFormat="1" ht="25.5" x14ac:dyDescent="0.25">
      <c r="A14" s="13" t="str">
        <f>VLOOKUP(B14,'Plantilla publicacion'!$A$3:$B$490,2,0)</f>
        <v>Actividad propia</v>
      </c>
      <c r="B14" s="103" t="s">
        <v>600</v>
      </c>
      <c r="C14" s="227"/>
      <c r="D14" s="227">
        <f>VLOOKUP(B14,'Plantilla publicacion'!$A$3:$M$490,6,0)</f>
        <v>0</v>
      </c>
      <c r="E14" s="227"/>
      <c r="F14" s="227"/>
      <c r="G14" s="227"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f>VLOOKUP(B14,'Plantilla publicacion'!$A$3:$M$490,11,0)</f>
        <v>45779</v>
      </c>
      <c r="L14" s="7">
        <f>VLOOKUP(B14,'Plantilla publicacion'!$A$3:$M$490,12,0)</f>
        <v>45835</v>
      </c>
      <c r="M14" s="58"/>
      <c r="N14" s="104" t="str">
        <f>VLOOKUP(B14,'Plantilla publicacion'!$A$3:$M$490,13,0)</f>
        <v>142-GRUPO DE TRABAJO DE SERVICIOS ADMINISTRATIVOS Y RECURSOS FÍSICOS</v>
      </c>
    </row>
    <row r="15" spans="1:14" s="14" customFormat="1" ht="26.25" thickBot="1" x14ac:dyDescent="0.3">
      <c r="A15" s="13" t="str">
        <f>VLOOKUP(B15,'Plantilla publicacion'!$A$3:$B$490,2,0)</f>
        <v>Actividad propia</v>
      </c>
      <c r="B15" s="105" t="s">
        <v>602</v>
      </c>
      <c r="C15" s="228"/>
      <c r="D15" s="228">
        <f>VLOOKUP(B15,'Plantilla publicacion'!$A$3:$M$490,6,0)</f>
        <v>0</v>
      </c>
      <c r="E15" s="228"/>
      <c r="F15" s="228"/>
      <c r="G15" s="228" t="str">
        <f>VLOOKUP(B15,'Plantilla publicacion'!$A$3:$M$490,7,0)</f>
        <v>N/A</v>
      </c>
      <c r="H15" s="107" t="str">
        <f>VLOOKUP(B15,'Plantilla publicacion'!$A$3:$M$490,8,0)</f>
        <v>Certificar el cumplimiento de la ISO 14001  (Certificación de 1ra recertificación ISO 14001:2015) Reporte y/o informe final de auditoría de 1ra recertificación ISO 14001:2015)</v>
      </c>
      <c r="I15" s="107">
        <f>VLOOKUP(B15,'Plantilla publicacion'!$A$3:$M$490,9,0)</f>
        <v>1</v>
      </c>
      <c r="J15" s="107" t="str">
        <f>VLOOKUP(B15,'Plantilla publicacion'!$A$3:$M$490,10,0)</f>
        <v>Númerica</v>
      </c>
      <c r="K15" s="108">
        <f>VLOOKUP(B15,'Plantilla publicacion'!$A$3:$M$490,11,0)</f>
        <v>45931</v>
      </c>
      <c r="L15" s="108">
        <f>VLOOKUP(B15,'Plantilla publicacion'!$A$3:$M$490,12,0)</f>
        <v>46013</v>
      </c>
      <c r="M15" s="109"/>
      <c r="N15" s="110" t="str">
        <f>VLOOKUP(B15,'Plantilla publicacion'!$A$3:$M$490,13,0)</f>
        <v>142-GRUPO DE TRABAJO DE SERVICIOS ADMINISTRATIVOS Y RECURSOS FÍSICOS</v>
      </c>
    </row>
    <row r="16" spans="1:14" s="12" customFormat="1" ht="25.5" x14ac:dyDescent="0.25">
      <c r="A16" s="5" t="str">
        <f>VLOOKUP(B16,'Plantilla publicacion'!$A$3:$B$490,2,0)</f>
        <v>Producto</v>
      </c>
      <c r="B16" s="99" t="s">
        <v>751</v>
      </c>
      <c r="C16" s="226" t="str">
        <f>VLOOKUP(B16,'Plantilla publicacion'!$A$3:$R$490,17,0)</f>
        <v>PND - 5-31-5-b- Convergencia regional - Entidades públicas territoriales y nacionales fortalecidas / PES - Transformación Institucional</v>
      </c>
      <c r="D16" s="226" t="str">
        <f>VLOOKUP(B16,'Plantilla publicacion'!$A$3:$M$490,6,0)</f>
        <v>60-Fortalecer el Sistema Integral de Gestión Institucional en el marco del Modelo Integrado de Planeación y gestión para mejorar la prestación del servicio.</v>
      </c>
      <c r="E16" s="22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22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26" t="str">
        <f>VLOOKUP(B16,'Plantilla publicacion'!$A$3:$M$490,7,0)</f>
        <v>FUNCIONAMIENTO</v>
      </c>
      <c r="H16" s="101" t="str">
        <f>VLOOKUP(B16,'Plantilla publicacion'!$A$3:$M$490,8,0)</f>
        <v>Formatos de actos administrativos, estandarizados (Correo electrónico dirigido  al Grupo de Operaciones con los formatos predeterminados actualizados, entregados)</v>
      </c>
      <c r="I16" s="101">
        <f>VLOOKUP(B16,'Plantilla publicacion'!$A$3:$M$490,9,0)</f>
        <v>100</v>
      </c>
      <c r="J16" s="101" t="str">
        <f>VLOOKUP(B16,'Plantilla publicacion'!$A$3:$M$490,10,0)</f>
        <v>Porcentual</v>
      </c>
      <c r="K16" s="176">
        <f>VLOOKUP(B16,'Plantilla publicacion'!$A$3:$M$490,11,0)</f>
        <v>45677</v>
      </c>
      <c r="L16" s="176">
        <f>VLOOKUP(B16,'Plantilla publicacion'!$A$3:$M$490,12,0)</f>
        <v>46022</v>
      </c>
      <c r="M16" s="15">
        <f>IF(ISERROR(VLOOKUP(B16,'Plantilla publicacion'!$A$3:$P$490,16,0)),"NA",VLOOKUP(B16,'Plantilla publicacion'!$A$3:$P$490,16,0))</f>
        <v>0</v>
      </c>
      <c r="N16" s="102" t="str">
        <f>VLOOKUP(B16,'Plantilla publicacion'!$A$3:$M$490,13,0)</f>
        <v>2020-DIRECCIÓN DE NUEVAS CREACIONES</v>
      </c>
    </row>
    <row r="17" spans="1:14" s="14" customFormat="1" ht="38.25" x14ac:dyDescent="0.25">
      <c r="A17" s="13" t="str">
        <f>VLOOKUP(B17,'Plantilla publicacion'!$A$3:$B$490,2,0)</f>
        <v>Actividad propia</v>
      </c>
      <c r="B17" s="103" t="s">
        <v>753</v>
      </c>
      <c r="C17" s="227"/>
      <c r="D17" s="227">
        <f>VLOOKUP(B17,'Plantilla publicacion'!$A$3:$M$490,6,0)</f>
        <v>0</v>
      </c>
      <c r="E17" s="227"/>
      <c r="F17" s="227"/>
      <c r="G17" s="227"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f>VLOOKUP(B17,'Plantilla publicacion'!$A$3:$M$490,11,0)</f>
        <v>45677</v>
      </c>
      <c r="L17" s="7">
        <f>VLOOKUP(B17,'Plantilla publicacion'!$A$3:$M$490,12,0)</f>
        <v>46022</v>
      </c>
      <c r="M17" s="58"/>
      <c r="N17" s="104" t="str">
        <f>VLOOKUP(B17,'Plantilla publicacion'!$A$3:$M$490,13,0)</f>
        <v>2020-DIRECCIÓN DE NUEVAS CREACIONES</v>
      </c>
    </row>
    <row r="18" spans="1:14" s="14" customFormat="1" ht="39" thickBot="1" x14ac:dyDescent="0.3">
      <c r="A18" s="13" t="str">
        <f>VLOOKUP(B18,'Plantilla publicacion'!$A$3:$B$490,2,0)</f>
        <v>Actividad propia</v>
      </c>
      <c r="B18" s="105" t="s">
        <v>755</v>
      </c>
      <c r="C18" s="228"/>
      <c r="D18" s="228">
        <f>VLOOKUP(B18,'Plantilla publicacion'!$A$3:$M$490,6,0)</f>
        <v>0</v>
      </c>
      <c r="E18" s="228"/>
      <c r="F18" s="228"/>
      <c r="G18" s="228" t="str">
        <f>VLOOKUP(B18,'Plantilla publicacion'!$A$3:$M$490,7,0)</f>
        <v>N/A</v>
      </c>
      <c r="H18" s="107"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publicacion'!$A$3:$M$490,9,0)</f>
        <v>100</v>
      </c>
      <c r="J18" s="107" t="str">
        <f>VLOOKUP(B18,'Plantilla publicacion'!$A$3:$M$490,10,0)</f>
        <v>Porcentual</v>
      </c>
      <c r="K18" s="108">
        <f>VLOOKUP(B18,'Plantilla publicacion'!$A$3:$M$490,11,0)</f>
        <v>45677</v>
      </c>
      <c r="L18" s="108">
        <f>VLOOKUP(B18,'Plantilla publicacion'!$A$3:$M$490,12,0)</f>
        <v>46022</v>
      </c>
      <c r="M18" s="109"/>
      <c r="N18" s="110" t="str">
        <f>VLOOKUP(B18,'Plantilla publicacion'!$A$3:$M$490,13,0)</f>
        <v>2020-DIRECCIÓN DE NUEVAS CREACIONES</v>
      </c>
    </row>
    <row r="19" spans="1:14" s="12" customFormat="1" ht="51" x14ac:dyDescent="0.25">
      <c r="A19" s="5" t="str">
        <f>VLOOKUP(B19,'Plantilla publicacion'!$A$3:$B$490,2,0)</f>
        <v>Producto</v>
      </c>
      <c r="B19" s="15" t="s">
        <v>903</v>
      </c>
      <c r="C19" s="227" t="str">
        <f>VLOOKUP(B19,'Plantilla publicacion'!$A$3:$R$490,17,0)</f>
        <v>PND - 5-31-5-b- Convergencia regional - Entidades públicas territoriales y nacionales fortalecidas / PES - Transformación Institucional</v>
      </c>
      <c r="D19" s="227" t="str">
        <f>VLOOKUP(B19,'Plantilla publicacion'!$A$3:$M$490,6,0)</f>
        <v>81-Mejorar la oportunidad en la atención de trámites y servicios.</v>
      </c>
      <c r="E19" s="22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2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27"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75">
        <f>VLOOKUP(B19,'Plantilla publicacion'!$A$3:$M$490,11,0)</f>
        <v>45691</v>
      </c>
      <c r="L19" s="175">
        <f>VLOOKUP(B19,'Plantilla publicacion'!$A$3:$M$490,12,0)</f>
        <v>45930</v>
      </c>
      <c r="M19" s="15">
        <f>IF(ISERROR(VLOOKUP(B19,'Plantilla publicacion'!$A$3:$P$490,16,0)),"NA",VLOOKUP(B19,'Plantilla publicacion'!$A$3:$P$490,16,0))</f>
        <v>0</v>
      </c>
      <c r="N19" s="104" t="str">
        <f>VLOOKUP(B19,'Plantilla publicacion'!$A$3:$M$490,13,0)</f>
        <v>7100-DIRECCIÓN DE INVESTIGACIONES DE PROTECCIÓN DE DATOS PERSONALES</v>
      </c>
    </row>
    <row r="20" spans="1:14" s="14" customFormat="1" ht="38.25" x14ac:dyDescent="0.25">
      <c r="A20" s="13" t="str">
        <f>VLOOKUP(B20,'Plantilla publicacion'!$A$3:$B$490,2,0)</f>
        <v>Actividad propia</v>
      </c>
      <c r="B20" s="6" t="s">
        <v>905</v>
      </c>
      <c r="C20" s="227"/>
      <c r="D20" s="227">
        <f>VLOOKUP(B20,'Plantilla publicacion'!$A$3:$M$490,6,0)</f>
        <v>0</v>
      </c>
      <c r="E20" s="227"/>
      <c r="F20" s="227"/>
      <c r="G20" s="227"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f>VLOOKUP(B20,'Plantilla publicacion'!$A$3:$M$490,11,0)</f>
        <v>45691</v>
      </c>
      <c r="L20" s="7">
        <f>VLOOKUP(B20,'Plantilla publicacion'!$A$3:$M$490,12,0)</f>
        <v>45733</v>
      </c>
      <c r="M20" s="58"/>
      <c r="N20" s="104" t="str">
        <f>VLOOKUP(B20,'Plantilla publicacion'!$A$3:$M$490,13,0)</f>
        <v>7100-DIRECCIÓN DE INVESTIGACIONES DE PROTECCIÓN DE DATOS PERSONALES</v>
      </c>
    </row>
    <row r="21" spans="1:14" s="14" customFormat="1" ht="51" x14ac:dyDescent="0.25">
      <c r="A21" s="13" t="str">
        <f>VLOOKUP(B21,'Plantilla publicacion'!$A$3:$B$490,2,0)</f>
        <v>Actividad propia</v>
      </c>
      <c r="B21" s="6" t="s">
        <v>907</v>
      </c>
      <c r="C21" s="227"/>
      <c r="D21" s="227">
        <f>VLOOKUP(B21,'Plantilla publicacion'!$A$3:$M$490,6,0)</f>
        <v>0</v>
      </c>
      <c r="E21" s="227"/>
      <c r="F21" s="227"/>
      <c r="G21" s="227"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f>VLOOKUP(B21,'Plantilla publicacion'!$A$3:$M$490,11,0)</f>
        <v>45734</v>
      </c>
      <c r="L21" s="7">
        <f>VLOOKUP(B21,'Plantilla publicacion'!$A$3:$M$490,12,0)</f>
        <v>45806</v>
      </c>
      <c r="M21" s="58"/>
      <c r="N21" s="104" t="str">
        <f>VLOOKUP(B21,'Plantilla publicacion'!$A$3:$M$490,13,0)</f>
        <v>7100-DIRECCIÓN DE INVESTIGACIONES DE PROTECCIÓN DE DATOS PERSONALES</v>
      </c>
    </row>
    <row r="22" spans="1:14" s="14" customFormat="1" ht="38.25" x14ac:dyDescent="0.25">
      <c r="A22" s="13" t="str">
        <f>VLOOKUP(B22,'Plantilla publicacion'!$A$3:$B$490,2,0)</f>
        <v>Actividad propia</v>
      </c>
      <c r="B22" s="6" t="s">
        <v>908</v>
      </c>
      <c r="C22" s="227"/>
      <c r="D22" s="227">
        <f>VLOOKUP(B22,'Plantilla publicacion'!$A$3:$M$490,6,0)</f>
        <v>0</v>
      </c>
      <c r="E22" s="227"/>
      <c r="F22" s="227"/>
      <c r="G22" s="227"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f>VLOOKUP(B22,'Plantilla publicacion'!$A$3:$M$490,11,0)</f>
        <v>45811</v>
      </c>
      <c r="L22" s="7">
        <f>VLOOKUP(B22,'Plantilla publicacion'!$A$3:$M$490,12,0)</f>
        <v>45849</v>
      </c>
      <c r="M22" s="58"/>
      <c r="N22" s="104" t="str">
        <f>VLOOKUP(B22,'Plantilla publicacion'!$A$3:$M$490,13,0)</f>
        <v>7100-DIRECCIÓN DE INVESTIGACIONES DE PROTECCIÓN DE DATOS PERSONALES</v>
      </c>
    </row>
    <row r="23" spans="1:14" s="14" customFormat="1" ht="38.25" x14ac:dyDescent="0.25">
      <c r="A23" s="13" t="str">
        <f>VLOOKUP(B23,'Plantilla publicacion'!$A$3:$B$490,2,0)</f>
        <v>Actividad propia</v>
      </c>
      <c r="B23" s="6" t="s">
        <v>909</v>
      </c>
      <c r="C23" s="227"/>
      <c r="D23" s="227">
        <f>VLOOKUP(B23,'Plantilla publicacion'!$A$3:$M$490,6,0)</f>
        <v>0</v>
      </c>
      <c r="E23" s="227"/>
      <c r="F23" s="227"/>
      <c r="G23" s="227"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f>VLOOKUP(B23,'Plantilla publicacion'!$A$3:$M$490,11,0)</f>
        <v>45852</v>
      </c>
      <c r="L23" s="7">
        <f>VLOOKUP(B23,'Plantilla publicacion'!$A$3:$M$490,12,0)</f>
        <v>45898</v>
      </c>
      <c r="M23" s="58"/>
      <c r="N23" s="104" t="str">
        <f>VLOOKUP(B23,'Plantilla publicacion'!$A$3:$M$490,13,0)</f>
        <v>7100-DIRECCIÓN DE INVESTIGACIONES DE PROTECCIÓN DE DATOS PERSONALES</v>
      </c>
    </row>
    <row r="24" spans="1:14" s="14" customFormat="1" ht="26.25" thickBot="1" x14ac:dyDescent="0.3">
      <c r="A24" s="13" t="str">
        <f>VLOOKUP(B24,'Plantilla publicacion'!$A$3:$B$490,2,0)</f>
        <v>Actividad propia</v>
      </c>
      <c r="B24" s="11" t="s">
        <v>911</v>
      </c>
      <c r="C24" s="227"/>
      <c r="D24" s="227">
        <f>VLOOKUP(B24,'Plantilla publicacion'!$A$3:$M$490,6,0)</f>
        <v>0</v>
      </c>
      <c r="E24" s="227"/>
      <c r="F24" s="227"/>
      <c r="G24" s="227"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1">
        <f>VLOOKUP(B24,'Plantilla publicacion'!$A$3:$M$490,11,0)</f>
        <v>45901</v>
      </c>
      <c r="L24" s="111">
        <f>VLOOKUP(B24,'Plantilla publicacion'!$A$3:$M$490,12,0)</f>
        <v>45930</v>
      </c>
      <c r="M24" s="112"/>
      <c r="N24" s="113" t="str">
        <f>VLOOKUP(B24,'Plantilla publicacion'!$A$3:$M$490,13,0)</f>
        <v>7100-DIRECCIÓN DE INVESTIGACIONES DE PROTECCIÓN DE DATOS PERSONALES</v>
      </c>
    </row>
    <row r="25" spans="1:14" s="12" customFormat="1" ht="38.25" x14ac:dyDescent="0.25">
      <c r="A25" s="5" t="str">
        <f>VLOOKUP(B25,'Plantilla publicacion'!$A$3:$B$490,2,0)</f>
        <v>Producto</v>
      </c>
      <c r="B25" s="99" t="s">
        <v>913</v>
      </c>
      <c r="C25" s="226" t="str">
        <f>VLOOKUP(B25,'Plantilla publicacion'!$A$3:$R$490,17,0)</f>
        <v>PND - 5-31-5-d- Convergencia regional - Gobierno digital para la gente / PES - Transformación Institucional</v>
      </c>
      <c r="D25" s="226" t="str">
        <f>VLOOKUP(B25,'Plantilla publicacion'!$A$3:$M$490,6,0)</f>
        <v>62-Fortalecer la infraestructura, uso y aprovechamiento de las tecnologías de la información, para optimizar la capacidad institucional</v>
      </c>
      <c r="E25" s="22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22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226" t="str">
        <f>VLOOKUP(B25,'Plantilla publicacion'!$A$3:$M$490,7,0)</f>
        <v>C-3503-0200-0012-20104c</v>
      </c>
      <c r="H25" s="101"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publicacion'!$A$3:$M$490,9,0)</f>
        <v>1</v>
      </c>
      <c r="J25" s="101" t="str">
        <f>VLOOKUP(B25,'Plantilla publicacion'!$A$3:$M$490,10,0)</f>
        <v>Númerica</v>
      </c>
      <c r="K25" s="176">
        <f>VLOOKUP(B25,'Plantilla publicacion'!$A$3:$M$490,11,0)</f>
        <v>45691</v>
      </c>
      <c r="L25" s="176">
        <f>VLOOKUP(B25,'Plantilla publicacion'!$A$3:$M$490,12,0)</f>
        <v>45960</v>
      </c>
      <c r="M25" s="15">
        <f>IF(ISERROR(VLOOKUP(B25,'Plantilla publicacion'!$A$3:$P$490,16,0)),"NA",VLOOKUP(B25,'Plantilla publicacion'!$A$3:$P$490,16,0))</f>
        <v>0</v>
      </c>
      <c r="N25" s="102" t="str">
        <f>VLOOKUP(B25,'Plantilla publicacion'!$A$3:$M$490,13,0)</f>
        <v>20-OFICINA DE TECNOLOGÍA E INFORMÁTICA;
7200-DIRECCION DE HABEAS DATA</v>
      </c>
    </row>
    <row r="26" spans="1:14" s="14" customFormat="1" ht="38.25" x14ac:dyDescent="0.25">
      <c r="A26" s="13" t="str">
        <f>VLOOKUP(B26,'Plantilla publicacion'!$A$3:$B$490,2,0)</f>
        <v>Actividad propia</v>
      </c>
      <c r="B26" s="103" t="s">
        <v>916</v>
      </c>
      <c r="C26" s="227"/>
      <c r="D26" s="227">
        <f>VLOOKUP(B26,'Plantilla publicacion'!$A$3:$M$490,6,0)</f>
        <v>0</v>
      </c>
      <c r="E26" s="227"/>
      <c r="F26" s="227"/>
      <c r="G26" s="227"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f>VLOOKUP(B26,'Plantilla publicacion'!$A$3:$M$490,11,0)</f>
        <v>45691</v>
      </c>
      <c r="L26" s="7">
        <f>VLOOKUP(B26,'Plantilla publicacion'!$A$3:$M$490,12,0)</f>
        <v>45777</v>
      </c>
      <c r="M26" s="58"/>
      <c r="N26" s="104" t="str">
        <f>VLOOKUP(B26,'Plantilla publicacion'!$A$3:$M$490,13,0)</f>
        <v>20-OFICINA DE TECNOLOGÍA E INFORMÁTICA;
7200-DIRECCION DE HABEAS DATA</v>
      </c>
    </row>
    <row r="27" spans="1:14" s="14" customFormat="1" ht="25.5" x14ac:dyDescent="0.25">
      <c r="A27" s="13" t="str">
        <f>VLOOKUP(B27,'Plantilla publicacion'!$A$3:$B$490,2,0)</f>
        <v>Actividad sin participación</v>
      </c>
      <c r="B27" s="103" t="s">
        <v>918</v>
      </c>
      <c r="C27" s="227"/>
      <c r="D27" s="227">
        <f>VLOOKUP(B27,'Plantilla publicacion'!$A$3:$M$490,6,0)</f>
        <v>0</v>
      </c>
      <c r="E27" s="227"/>
      <c r="F27" s="227"/>
      <c r="G27" s="227"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f>VLOOKUP(B27,'Plantilla publicacion'!$A$3:$M$490,11,0)</f>
        <v>45779</v>
      </c>
      <c r="L27" s="7">
        <f>VLOOKUP(B27,'Plantilla publicacion'!$A$3:$M$490,12,0)</f>
        <v>45839</v>
      </c>
      <c r="M27" s="58"/>
      <c r="N27" s="104" t="str">
        <f>VLOOKUP(B27,'Plantilla publicacion'!$A$3:$M$490,13,0)</f>
        <v>20-OFICINA DE TECNOLOGÍA E INFORMÁTICA</v>
      </c>
    </row>
    <row r="28" spans="1:14" s="13" customFormat="1" ht="38.25" x14ac:dyDescent="0.25">
      <c r="A28" s="13" t="str">
        <f>VLOOKUP(B28,'Plantilla publicacion'!$A$3:$B$490,2,0)</f>
        <v>Actividad sin participación</v>
      </c>
      <c r="B28" s="103" t="s">
        <v>919</v>
      </c>
      <c r="C28" s="227"/>
      <c r="D28" s="227">
        <f>VLOOKUP(B28,'Plantilla publicacion'!$A$3:$M$490,6,0)</f>
        <v>0</v>
      </c>
      <c r="E28" s="227"/>
      <c r="F28" s="227"/>
      <c r="G28" s="227"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f>VLOOKUP(B28,'Plantilla publicacion'!$A$3:$M$490,11,0)</f>
        <v>45839</v>
      </c>
      <c r="L28" s="7">
        <f>VLOOKUP(B28,'Plantilla publicacion'!$A$3:$M$490,12,0)</f>
        <v>45869</v>
      </c>
      <c r="M28" s="58"/>
      <c r="N28" s="104" t="str">
        <f>VLOOKUP(B28,'Plantilla publicacion'!$A$3:$M$490,13,0)</f>
        <v>20-OFICINA DE TECNOLOGÍA E INFORMÁTICA</v>
      </c>
    </row>
    <row r="29" spans="1:14" s="14" customFormat="1" ht="26.25" thickBot="1" x14ac:dyDescent="0.3">
      <c r="A29" s="13" t="str">
        <f>VLOOKUP(B29,'Plantilla publicacion'!$A$3:$B$490,2,0)</f>
        <v>Actividad sin participación</v>
      </c>
      <c r="B29" s="105" t="s">
        <v>920</v>
      </c>
      <c r="C29" s="228"/>
      <c r="D29" s="228">
        <f>VLOOKUP(B29,'Plantilla publicacion'!$A$3:$M$490,6,0)</f>
        <v>0</v>
      </c>
      <c r="E29" s="228"/>
      <c r="F29" s="228"/>
      <c r="G29" s="228" t="str">
        <f>VLOOKUP(B29,'Plantilla publicacion'!$A$3:$M$490,7,0)</f>
        <v>N/A</v>
      </c>
      <c r="H29" s="107" t="str">
        <f>VLOOKUP(B29,'Plantilla publicacion'!$A$3:$M$490,8,0)</f>
        <v>Desarrollo de la solución (1. Captura de pantalla del Código fuente registrado en devops / 2. Captura de pantalla  de casos de prueba ejecutados por desarrollo. 3. Informe de desarrollo )</v>
      </c>
      <c r="I29" s="107">
        <f>VLOOKUP(B29,'Plantilla publicacion'!$A$3:$M$490,9,0)</f>
        <v>1</v>
      </c>
      <c r="J29" s="107" t="str">
        <f>VLOOKUP(B29,'Plantilla publicacion'!$A$3:$M$490,10,0)</f>
        <v>Númerica</v>
      </c>
      <c r="K29" s="108">
        <f>VLOOKUP(B29,'Plantilla publicacion'!$A$3:$M$490,11,0)</f>
        <v>45870</v>
      </c>
      <c r="L29" s="108">
        <f>VLOOKUP(B29,'Plantilla publicacion'!$A$3:$M$490,12,0)</f>
        <v>45960</v>
      </c>
      <c r="M29" s="109"/>
      <c r="N29" s="110" t="str">
        <f>VLOOKUP(B29,'Plantilla publicacion'!$A$3:$M$490,13,0)</f>
        <v>20-OFICINA DE TECNOLOGÍA E INFORMÁTICA</v>
      </c>
    </row>
    <row r="30" spans="1:14" s="12" customFormat="1" x14ac:dyDescent="0.25">
      <c r="A30" s="5" t="str">
        <f>VLOOKUP(B30,'Plantilla publicacion'!$A$3:$B$490,2,0)</f>
        <v>Producto</v>
      </c>
      <c r="B30" s="15" t="s">
        <v>1093</v>
      </c>
      <c r="C30" s="227" t="str">
        <f>VLOOKUP(B30,'Plantilla publicacion'!$A$3:$R$490,17,0)</f>
        <v>PND - 5-31-5-b- Convergencia regional - Entidades públicas territoriales y nacionales fortalecidas / PES - Transformación Institucional</v>
      </c>
      <c r="D30" s="227" t="str">
        <f>VLOOKUP(B30,'Plantilla publicacion'!$A$3:$M$490,6,0)</f>
        <v>60-Fortalecer el Sistema Integral de Gestión Institucional en el marco del Modelo Integrado de Planeación y gestión para mejorar la prestación del servicio.</v>
      </c>
      <c r="E30" s="22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2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27"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75">
        <f>VLOOKUP(B30,'Plantilla publicacion'!$A$3:$M$490,11,0)</f>
        <v>45712</v>
      </c>
      <c r="L30" s="175">
        <f>VLOOKUP(B30,'Plantilla publicacion'!$A$3:$M$490,12,0)</f>
        <v>46010</v>
      </c>
      <c r="M30" s="15">
        <f>IF(ISERROR(VLOOKUP(B30,'Plantilla publicacion'!$A$3:$P$490,16,0)),"NA",VLOOKUP(B30,'Plantilla publicacion'!$A$3:$P$490,16,0))</f>
        <v>0</v>
      </c>
      <c r="N30" s="15" t="str">
        <f>VLOOKUP(B30,'Plantilla publicacion'!$A$3:$M$490,13,0)</f>
        <v>30-OFICINA ASESORA DE PLANEACIÓN</v>
      </c>
    </row>
    <row r="31" spans="1:14" s="13" customFormat="1" ht="38.25" x14ac:dyDescent="0.25">
      <c r="A31" s="13" t="str">
        <f>VLOOKUP(B31,'Plantilla publicacion'!$A$3:$B$490,2,0)</f>
        <v>Actividad propia</v>
      </c>
      <c r="B31" s="6" t="s">
        <v>1095</v>
      </c>
      <c r="C31" s="227"/>
      <c r="D31" s="227">
        <f>VLOOKUP(B31,'Plantilla publicacion'!$A$3:$M$490,6,0)</f>
        <v>0</v>
      </c>
      <c r="E31" s="227"/>
      <c r="F31" s="227"/>
      <c r="G31" s="227"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f>VLOOKUP(B31,'Plantilla publicacion'!$A$3:$M$490,11,0)</f>
        <v>45712</v>
      </c>
      <c r="L31" s="7">
        <f>VLOOKUP(B31,'Plantilla publicacion'!$A$3:$M$490,12,0)</f>
        <v>45723</v>
      </c>
      <c r="M31" s="58"/>
      <c r="N31" s="17" t="str">
        <f>VLOOKUP(B31,'Plantilla publicacion'!$A$3:$M$490,13,0)</f>
        <v>30-OFICINA ASESORA DE PLANEACIÓN</v>
      </c>
    </row>
    <row r="32" spans="1:14" s="13" customFormat="1" ht="25.5" x14ac:dyDescent="0.25">
      <c r="A32" s="13" t="str">
        <f>VLOOKUP(B32,'Plantilla publicacion'!$A$3:$B$490,2,0)</f>
        <v>Actividad propia</v>
      </c>
      <c r="B32" s="6" t="s">
        <v>1097</v>
      </c>
      <c r="C32" s="227"/>
      <c r="D32" s="227">
        <f>VLOOKUP(B32,'Plantilla publicacion'!$A$3:$M$490,6,0)</f>
        <v>0</v>
      </c>
      <c r="E32" s="227"/>
      <c r="F32" s="227"/>
      <c r="G32" s="227"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f>VLOOKUP(B32,'Plantilla publicacion'!$A$3:$M$490,11,0)</f>
        <v>45726</v>
      </c>
      <c r="L32" s="7">
        <f>VLOOKUP(B32,'Plantilla publicacion'!$A$3:$M$490,12,0)</f>
        <v>45777</v>
      </c>
      <c r="M32" s="58"/>
      <c r="N32" s="17" t="str">
        <f>VLOOKUP(B32,'Plantilla publicacion'!$A$3:$M$490,13,0)</f>
        <v>30-OFICINA ASESORA DE PLANEACIÓN</v>
      </c>
    </row>
    <row r="33" spans="1:14" s="13" customFormat="1" ht="12.75" x14ac:dyDescent="0.25">
      <c r="A33" s="13" t="str">
        <f>VLOOKUP(B33,'Plantilla publicacion'!$A$3:$B$490,2,0)</f>
        <v>Actividad propia</v>
      </c>
      <c r="B33" s="6" t="s">
        <v>1099</v>
      </c>
      <c r="C33" s="227"/>
      <c r="D33" s="227">
        <f>VLOOKUP(B33,'Plantilla publicacion'!$A$3:$M$490,6,0)</f>
        <v>0</v>
      </c>
      <c r="E33" s="227"/>
      <c r="F33" s="227"/>
      <c r="G33" s="227"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f>VLOOKUP(B33,'Plantilla publicacion'!$A$3:$M$490,11,0)</f>
        <v>45778</v>
      </c>
      <c r="L33" s="7">
        <f>VLOOKUP(B33,'Plantilla publicacion'!$A$3:$M$490,12,0)</f>
        <v>45989</v>
      </c>
      <c r="M33" s="58"/>
      <c r="N33" s="17" t="str">
        <f>VLOOKUP(B33,'Plantilla publicacion'!$A$3:$M$490,13,0)</f>
        <v>30-OFICINA ASESORA DE PLANEACIÓN</v>
      </c>
    </row>
    <row r="34" spans="1:14" s="13" customFormat="1" ht="13.5" thickBot="1" x14ac:dyDescent="0.3">
      <c r="A34" s="13" t="str">
        <f>VLOOKUP(B34,'Plantilla publicacion'!$A$3:$B$490,2,0)</f>
        <v>Actividad propia</v>
      </c>
      <c r="B34" s="11" t="s">
        <v>1100</v>
      </c>
      <c r="C34" s="227"/>
      <c r="D34" s="227">
        <f>VLOOKUP(B34,'Plantilla publicacion'!$A$3:$M$490,6,0)</f>
        <v>0</v>
      </c>
      <c r="E34" s="227"/>
      <c r="F34" s="227"/>
      <c r="G34" s="227"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1">
        <f>VLOOKUP(B34,'Plantilla publicacion'!$A$3:$M$490,11,0)</f>
        <v>45992</v>
      </c>
      <c r="L34" s="111">
        <f>VLOOKUP(B34,'Plantilla publicacion'!$A$3:$M$490,12,0)</f>
        <v>46010</v>
      </c>
      <c r="M34" s="112"/>
      <c r="N34" s="113" t="str">
        <f>VLOOKUP(B34,'Plantilla publicacion'!$A$3:$M$490,13,0)</f>
        <v>30-OFICINA ASESORA DE PLANEACIÓN</v>
      </c>
    </row>
    <row r="35" spans="1:14" s="13" customFormat="1" ht="15" customHeight="1" x14ac:dyDescent="0.25">
      <c r="B35" s="99" t="s">
        <v>1152</v>
      </c>
      <c r="C35" s="252" t="str">
        <f>VLOOKUP(B38,'Plantilla publicacion'!$A$3:$R$490,17,0)</f>
        <v>PND - 5-31-5-b- Convergencia regional - Entidades públicas territoriales y nacionales fortalecidas / PES - Transformación Institucional</v>
      </c>
      <c r="D35" s="252" t="str">
        <f>VLOOKUP(B38,'Plantilla publicacion'!$A$3:$M$490,6,0)</f>
        <v>81-Mejorar la oportunidad en la atención de trámites y servicios.</v>
      </c>
      <c r="E35" s="252"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52"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52" t="str">
        <f>VLOOKUP(B38,'Plantilla publicacion'!$A$3:$M$490,7,0)</f>
        <v>N/A</v>
      </c>
      <c r="H35" s="101"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1">
        <f>VLOOKUP(B35,'Plantilla publicacion'!$A$3:$M$490,9,0)</f>
        <v>5</v>
      </c>
      <c r="J35" s="101" t="str">
        <f>VLOOKUP(B35,'Plantilla publicacion'!$A$3:$M$490,10,0)</f>
        <v>Númerica</v>
      </c>
      <c r="K35" s="176">
        <f>VLOOKUP(B35,'Plantilla publicacion'!$A$3:$M$490,11,0)</f>
        <v>45691</v>
      </c>
      <c r="L35" s="176">
        <f>VLOOKUP(B35,'Plantilla publicacion'!$A$3:$M$490,12,0)</f>
        <v>46003</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2" t="str">
        <f>VLOOKUP(B35,'Plantilla publicacion'!$A$3:$M$490,13,0)</f>
        <v>1000-DESPACHO DEL SUPERINTENDENTE DELEGADO PARA LA PROTECCIÓN DE LA COMPETENCIA</v>
      </c>
    </row>
    <row r="36" spans="1:14" s="13" customFormat="1" ht="25.5" x14ac:dyDescent="0.25">
      <c r="B36" s="103" t="s">
        <v>1154</v>
      </c>
      <c r="C36" s="252"/>
      <c r="D36" s="252"/>
      <c r="E36" s="252"/>
      <c r="F36" s="252"/>
      <c r="G36" s="252"/>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f>VLOOKUP(B36,'Plantilla publicacion'!$A$3:$M$490,11,0)</f>
        <v>45691</v>
      </c>
      <c r="L36" s="7">
        <f>VLOOKUP(B36,'Plantilla publicacion'!$A$3:$M$490,12,0)</f>
        <v>45716</v>
      </c>
      <c r="M36" s="58"/>
      <c r="N36" s="104" t="str">
        <f>VLOOKUP(B36,'Plantilla publicacion'!$A$3:$M$490,13,0)</f>
        <v>1000-DESPACHO DEL SUPERINTENDENTE DELEGADO PARA LA PROTECCIÓN DE LA COMPETENCIA</v>
      </c>
    </row>
    <row r="37" spans="1:14" s="13" customFormat="1" ht="26.25" thickBot="1" x14ac:dyDescent="0.3">
      <c r="B37" s="103" t="s">
        <v>1156</v>
      </c>
      <c r="C37" s="270"/>
      <c r="D37" s="270"/>
      <c r="E37" s="270"/>
      <c r="F37" s="270"/>
      <c r="G37" s="270"/>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f>VLOOKUP(B37,'Plantilla publicacion'!$A$3:$M$490,11,0)</f>
        <v>45719</v>
      </c>
      <c r="L37" s="7">
        <f>VLOOKUP(B37,'Plantilla publicacion'!$A$3:$M$490,12,0)</f>
        <v>46003</v>
      </c>
      <c r="M37" s="58"/>
      <c r="N37" s="104" t="str">
        <f>VLOOKUP(B37,'Plantilla publicacion'!$A$3:$M$490,13,0)</f>
        <v>1000-DESPACHO DEL SUPERINTENDENTE DELEGADO PARA LA PROTECCIÓN DE LA COMPETENCIA</v>
      </c>
    </row>
    <row r="38" spans="1:14" s="12" customFormat="1" ht="38.25" x14ac:dyDescent="0.25">
      <c r="A38" s="5" t="str">
        <f>VLOOKUP(B38,'Plantilla publicacion'!$A$3:$B$490,2,0)</f>
        <v>Producto</v>
      </c>
      <c r="B38" s="99" t="s">
        <v>1169</v>
      </c>
      <c r="C38" s="226" t="str">
        <f>VLOOKUP(B38,'Plantilla publicacion'!$A$3:$R$490,17,0)</f>
        <v>PND - 5-31-5-b- Convergencia regional - Entidades públicas territoriales y nacionales fortalecidas / PES - Transformación Institucional</v>
      </c>
      <c r="D38" s="226" t="str">
        <f>VLOOKUP(B38,'Plantilla publicacion'!$A$3:$M$490,6,0)</f>
        <v>81-Mejorar la oportunidad en la atención de trámites y servicios.</v>
      </c>
      <c r="E38" s="22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22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26" t="str">
        <f>VLOOKUP(B38,'Plantilla publicacion'!$A$3:$M$490,7,0)</f>
        <v>N/A</v>
      </c>
      <c r="H38" s="101" t="str">
        <f>VLOOKUP(B38,'Plantilla publicacion'!$A$3:$M$490,8,0)</f>
        <v>Herramienta de control y gestión de los tiempos de las actividades de los procedimientos de la Delegatura, diseñada y probada  (Matrices con el registro  de los tiempos de cada actividad entregado)</v>
      </c>
      <c r="I38" s="101">
        <f>VLOOKUP(B38,'Plantilla publicacion'!$A$3:$M$490,9,0)</f>
        <v>1</v>
      </c>
      <c r="J38" s="101" t="str">
        <f>VLOOKUP(B38,'Plantilla publicacion'!$A$3:$M$490,10,0)</f>
        <v>Númerica</v>
      </c>
      <c r="K38" s="176">
        <f>VLOOKUP(B38,'Plantilla publicacion'!$A$3:$M$490,11,0)</f>
        <v>45677</v>
      </c>
      <c r="L38" s="176">
        <f>VLOOKUP(B38,'Plantilla publicacion'!$A$3:$M$490,12,0)</f>
        <v>46003</v>
      </c>
      <c r="M38" s="15">
        <f>IF(ISERROR(VLOOKUP(B38,'Plantilla publicacion'!$A$3:$P$490,16,0)),"NA",VLOOKUP(B38,'Plantilla publicacion'!$A$3:$P$490,16,0))</f>
        <v>0</v>
      </c>
      <c r="N38" s="102" t="str">
        <f>VLOOKUP(B38,'Plantilla publicacion'!$A$3:$M$490,13,0)</f>
        <v>1000-DESPACHO DEL SUPERINTENDENTE DELEGADO PARA LA PROTECCIÓN DE LA COMPETENCIA</v>
      </c>
    </row>
    <row r="39" spans="1:14" s="14" customFormat="1" ht="25.5" x14ac:dyDescent="0.25">
      <c r="A39" s="13" t="str">
        <f>VLOOKUP(B39,'Plantilla publicacion'!$A$3:$B$490,2,0)</f>
        <v>Actividad propia</v>
      </c>
      <c r="B39" s="103" t="s">
        <v>1171</v>
      </c>
      <c r="C39" s="227"/>
      <c r="D39" s="227">
        <f>VLOOKUP(B39,'Plantilla publicacion'!$A$3:$M$490,6,0)</f>
        <v>0</v>
      </c>
      <c r="E39" s="227"/>
      <c r="F39" s="227"/>
      <c r="G39" s="227"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f>VLOOKUP(B39,'Plantilla publicacion'!$A$3:$M$490,11,0)</f>
        <v>45677</v>
      </c>
      <c r="L39" s="7">
        <f>VLOOKUP(B39,'Plantilla publicacion'!$A$3:$M$490,12,0)</f>
        <v>45835</v>
      </c>
      <c r="M39" s="58"/>
      <c r="N39" s="104" t="str">
        <f>VLOOKUP(B39,'Plantilla publicacion'!$A$3:$M$490,13,0)</f>
        <v>1000-DESPACHO DEL SUPERINTENDENTE DELEGADO PARA LA PROTECCIÓN DE LA COMPETENCIA</v>
      </c>
    </row>
    <row r="40" spans="1:14" s="14" customFormat="1" ht="38.25" x14ac:dyDescent="0.25">
      <c r="A40" s="13" t="str">
        <f>VLOOKUP(B40,'Plantilla publicacion'!$A$3:$B$490,2,0)</f>
        <v>Actividad propia</v>
      </c>
      <c r="B40" s="103" t="s">
        <v>1173</v>
      </c>
      <c r="C40" s="227"/>
      <c r="D40" s="227">
        <f>VLOOKUP(B40,'Plantilla publicacion'!$A$3:$M$490,6,0)</f>
        <v>0</v>
      </c>
      <c r="E40" s="227"/>
      <c r="F40" s="227"/>
      <c r="G40" s="227"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f>VLOOKUP(B40,'Plantilla publicacion'!$A$3:$M$490,11,0)</f>
        <v>45839</v>
      </c>
      <c r="L40" s="7">
        <f>VLOOKUP(B40,'Plantilla publicacion'!$A$3:$M$490,12,0)</f>
        <v>45975</v>
      </c>
      <c r="M40" s="58"/>
      <c r="N40" s="104" t="str">
        <f>VLOOKUP(B40,'Plantilla publicacion'!$A$3:$M$490,13,0)</f>
        <v>1000-DESPACHO DEL SUPERINTENDENTE DELEGADO PARA LA PROTECCIÓN DE LA COMPETENCIA</v>
      </c>
    </row>
    <row r="41" spans="1:14" s="14" customFormat="1" ht="26.25" thickBot="1" x14ac:dyDescent="0.3">
      <c r="A41" s="13" t="str">
        <f>VLOOKUP(B41,'Plantilla publicacion'!$A$3:$B$490,2,0)</f>
        <v>Actividad propia</v>
      </c>
      <c r="B41" s="105" t="s">
        <v>1175</v>
      </c>
      <c r="C41" s="228"/>
      <c r="D41" s="228">
        <f>VLOOKUP(B41,'Plantilla publicacion'!$A$3:$M$490,6,0)</f>
        <v>0</v>
      </c>
      <c r="E41" s="228"/>
      <c r="F41" s="228"/>
      <c r="G41" s="228" t="str">
        <f>VLOOKUP(B41,'Plantilla publicacion'!$A$3:$M$490,7,0)</f>
        <v>N/A</v>
      </c>
      <c r="H41" s="107" t="str">
        <f>VLOOKUP(B41,'Plantilla publicacion'!$A$3:$M$490,8,0)</f>
        <v>Realizar prueba piloto de la herramienta de control y gestión (Informe de los resultados de la prueba piloto)</v>
      </c>
      <c r="I41" s="107">
        <f>VLOOKUP(B41,'Plantilla publicacion'!$A$3:$M$490,9,0)</f>
        <v>1</v>
      </c>
      <c r="J41" s="107" t="str">
        <f>VLOOKUP(B41,'Plantilla publicacion'!$A$3:$M$490,10,0)</f>
        <v>Númerica</v>
      </c>
      <c r="K41" s="108">
        <f>VLOOKUP(B41,'Plantilla publicacion'!$A$3:$M$490,11,0)</f>
        <v>45975</v>
      </c>
      <c r="L41" s="108">
        <f>VLOOKUP(B41,'Plantilla publicacion'!$A$3:$M$490,12,0)</f>
        <v>46003</v>
      </c>
      <c r="M41" s="109"/>
      <c r="N41" s="110" t="str">
        <f>VLOOKUP(B41,'Plantilla publicacion'!$A$3:$M$490,13,0)</f>
        <v>1000-DESPACHO DEL SUPERINTENDENTE DELEGADO PARA LA PROTECCIÓN DE LA COMPETENCIA</v>
      </c>
    </row>
    <row r="42" spans="1:14" s="12" customFormat="1" ht="63.75" x14ac:dyDescent="0.25">
      <c r="A42" s="5" t="str">
        <f>VLOOKUP(B42,'Plantilla publicacion'!$A$3:$B$490,2,0)</f>
        <v>Producto</v>
      </c>
      <c r="B42" s="15" t="s">
        <v>1394</v>
      </c>
      <c r="C42" s="227" t="str">
        <f>VLOOKUP(B42,'Plantilla publicacion'!$A$3:$R$490,17,0)</f>
        <v>PND - 5-31-5-b- Convergencia regional - Entidades públicas territoriales y nacionales fortalecidas / PES - Transformación Institucional</v>
      </c>
      <c r="D42" s="227" t="str">
        <f>VLOOKUP(B42,'Plantilla publicacion'!$A$3:$M$490,6,0)</f>
        <v>60-Fortalecer el Sistema Integral de Gestión Institucional en el marco del Modelo Integrado de Planeación y gestión para mejorar la prestación del servicio.</v>
      </c>
      <c r="E42" s="22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2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27"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75">
        <f>VLOOKUP(B42,'Plantilla publicacion'!$A$3:$M$490,11,0)</f>
        <v>45684</v>
      </c>
      <c r="L42" s="175">
        <f>VLOOKUP(B42,'Plantilla publicacion'!$A$3:$M$490,12,0)</f>
        <v>46010</v>
      </c>
      <c r="M42" s="15">
        <f>IF(ISERROR(VLOOKUP(B42,'Plantilla publicacion'!$A$3:$P$490,16,0)),"NA",VLOOKUP(B42,'Plantilla publicacion'!$A$3:$P$490,16,0))</f>
        <v>0</v>
      </c>
      <c r="N42" s="15" t="str">
        <f>VLOOKUP(B42,'Plantilla publicacion'!$A$3:$M$490,13,0)</f>
        <v>100-SECRETARIA GENERAL</v>
      </c>
    </row>
    <row r="43" spans="1:14" s="14" customFormat="1" ht="51" x14ac:dyDescent="0.25">
      <c r="A43" s="13" t="str">
        <f>VLOOKUP(B43,'Plantilla publicacion'!$A$3:$B$490,2,0)</f>
        <v>Actividad propia</v>
      </c>
      <c r="B43" s="6" t="s">
        <v>1396</v>
      </c>
      <c r="C43" s="227"/>
      <c r="D43" s="227">
        <f>VLOOKUP(B43,'Plantilla publicacion'!$A$3:$M$490,6,0)</f>
        <v>0</v>
      </c>
      <c r="E43" s="227"/>
      <c r="F43" s="227"/>
      <c r="G43" s="227"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f>VLOOKUP(B43,'Plantilla publicacion'!$A$3:$M$490,11,0)</f>
        <v>45684</v>
      </c>
      <c r="L43" s="7">
        <f>VLOOKUP(B43,'Plantilla publicacion'!$A$3:$M$490,12,0)</f>
        <v>45716</v>
      </c>
      <c r="M43" s="58"/>
      <c r="N43" s="17" t="str">
        <f>VLOOKUP(B43,'Plantilla publicacion'!$A$3:$M$490,13,0)</f>
        <v>100-SECRETARIA GENERAL</v>
      </c>
    </row>
    <row r="44" spans="1:14" s="14" customFormat="1" ht="25.5" x14ac:dyDescent="0.25">
      <c r="A44" s="13" t="str">
        <f>VLOOKUP(B44,'Plantilla publicacion'!$A$3:$B$490,2,0)</f>
        <v>Actividad propia</v>
      </c>
      <c r="B44" s="6" t="s">
        <v>1398</v>
      </c>
      <c r="C44" s="227"/>
      <c r="D44" s="227">
        <f>VLOOKUP(B44,'Plantilla publicacion'!$A$3:$M$490,6,0)</f>
        <v>0</v>
      </c>
      <c r="E44" s="227"/>
      <c r="F44" s="227"/>
      <c r="G44" s="227"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f>VLOOKUP(B44,'Plantilla publicacion'!$A$3:$M$490,11,0)</f>
        <v>45719</v>
      </c>
      <c r="L44" s="7">
        <f>VLOOKUP(B44,'Plantilla publicacion'!$A$3:$M$490,12,0)</f>
        <v>45863</v>
      </c>
      <c r="M44" s="58"/>
      <c r="N44" s="17" t="str">
        <f>VLOOKUP(B44,'Plantilla publicacion'!$A$3:$M$490,13,0)</f>
        <v>100-SECRETARIA GENERAL</v>
      </c>
    </row>
    <row r="45" spans="1:14" s="14" customFormat="1" ht="51" x14ac:dyDescent="0.25">
      <c r="A45" s="13" t="str">
        <f>VLOOKUP(B45,'Plantilla publicacion'!$A$3:$B$490,2,0)</f>
        <v>Actividad propia</v>
      </c>
      <c r="B45" s="6" t="s">
        <v>1399</v>
      </c>
      <c r="C45" s="227"/>
      <c r="D45" s="227">
        <f>VLOOKUP(B45,'Plantilla publicacion'!$A$3:$M$490,6,0)</f>
        <v>0</v>
      </c>
      <c r="E45" s="227"/>
      <c r="F45" s="227"/>
      <c r="G45" s="227"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f>VLOOKUP(B45,'Plantilla publicacion'!$A$3:$M$490,11,0)</f>
        <v>45719</v>
      </c>
      <c r="L45" s="7">
        <f>VLOOKUP(B45,'Plantilla publicacion'!$A$3:$M$490,12,0)</f>
        <v>46010</v>
      </c>
      <c r="M45" s="58"/>
      <c r="N45" s="17" t="str">
        <f>VLOOKUP(B45,'Plantilla publicacion'!$A$3:$M$490,13,0)</f>
        <v>100-SECRETARIA GENERAL</v>
      </c>
    </row>
    <row r="46" spans="1:14" ht="32.25" customHeight="1" thickBot="1" x14ac:dyDescent="0.3">
      <c r="A46" s="13" t="e">
        <f>VLOOKUP(B46,'Plantilla publicacion'!$A$3:$B$490,2,0)</f>
        <v>#N/A</v>
      </c>
      <c r="B46" s="264" t="s">
        <v>26</v>
      </c>
      <c r="C46" s="265"/>
      <c r="D46" s="265"/>
      <c r="E46" s="265"/>
      <c r="F46" s="265"/>
      <c r="G46" s="265"/>
      <c r="H46" s="265"/>
      <c r="I46" s="265"/>
      <c r="J46" s="265"/>
      <c r="K46" s="265"/>
      <c r="L46" s="265"/>
      <c r="M46" s="265"/>
      <c r="N46" s="266"/>
    </row>
    <row r="47" spans="1:14" ht="48" customHeight="1" thickBot="1" x14ac:dyDescent="0.3">
      <c r="B47" s="22" t="s">
        <v>470</v>
      </c>
      <c r="C47" s="23" t="s">
        <v>1521</v>
      </c>
      <c r="D47" s="23" t="s">
        <v>0</v>
      </c>
      <c r="E47" s="23" t="s">
        <v>1469</v>
      </c>
      <c r="F47" s="23" t="s">
        <v>1524</v>
      </c>
      <c r="G47" s="23" t="s">
        <v>1</v>
      </c>
      <c r="H47" s="23" t="s">
        <v>2</v>
      </c>
      <c r="I47" s="23" t="s">
        <v>3</v>
      </c>
      <c r="J47" s="23" t="s">
        <v>4</v>
      </c>
      <c r="K47" s="24" t="s">
        <v>5</v>
      </c>
      <c r="L47" s="24" t="s">
        <v>6</v>
      </c>
      <c r="M47" s="57" t="s">
        <v>1522</v>
      </c>
      <c r="N47" s="25" t="s">
        <v>7</v>
      </c>
    </row>
    <row r="48" spans="1:14" s="12" customFormat="1" ht="38.25" x14ac:dyDescent="0.25">
      <c r="A48" s="5" t="str">
        <f>VLOOKUP(B48,'Plantilla publicacion'!$A$3:$B$490,2,0)</f>
        <v>Producto</v>
      </c>
      <c r="B48" s="15" t="s">
        <v>631</v>
      </c>
      <c r="C48" s="246" t="str">
        <f>VLOOKUP(B48,'Plantilla publicacion'!$A$3:$R$490,17,0)</f>
        <v>PND - 5-31-5-b- Convergencia regional - Entidades públicas territoriales y nacionales fortalecidas / PES - Transformación Institucional</v>
      </c>
      <c r="D48" s="246" t="str">
        <f>VLOOKUP(B48,'Plantilla publicacion'!$A$3:$M$490,6,0)</f>
        <v>56-Fortalecer la gestión de la información, el conocimiento y la innovación para optimizar la capacidad institucional</v>
      </c>
      <c r="E48" s="246"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46"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46"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75">
        <f>VLOOKUP(B48,'Plantilla publicacion'!$A$3:$M$490,11,0)</f>
        <v>45695</v>
      </c>
      <c r="L48" s="175">
        <f>VLOOKUP(B48,'Plantilla publicacion'!$A$3:$M$490,12,0)</f>
        <v>46010</v>
      </c>
      <c r="M48" s="15">
        <f>IF(ISERROR(VLOOKUP(B48,'Plantilla publicacion'!$A$3:$P$490,16,0)),"NA",VLOOKUP(B48,'Plantilla publicacion'!$A$3:$P$490,16,0))</f>
        <v>0</v>
      </c>
      <c r="N48" s="15" t="str">
        <f>VLOOKUP(B48,'Plantilla publicacion'!$A$3:$M$490,13,0)</f>
        <v>73-GRUPO DE TRABAJO DE COMUNICACION</v>
      </c>
    </row>
    <row r="49" spans="1:14" ht="25.5" x14ac:dyDescent="0.25">
      <c r="A49" s="13" t="str">
        <f>VLOOKUP(B49,'Plantilla publicacion'!$A$3:$B$490,2,0)</f>
        <v>Actividad propia</v>
      </c>
      <c r="B49" s="6" t="s">
        <v>634</v>
      </c>
      <c r="C49" s="227"/>
      <c r="D49" s="227">
        <f>VLOOKUP(B49,'Plantilla publicacion'!$A$3:$M$490,6,0)</f>
        <v>0</v>
      </c>
      <c r="E49" s="227"/>
      <c r="F49" s="227"/>
      <c r="G49" s="227"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f>VLOOKUP(B49,'Plantilla publicacion'!$A$3:$M$490,11,0)</f>
        <v>45695</v>
      </c>
      <c r="L49" s="7">
        <f>VLOOKUP(B49,'Plantilla publicacion'!$A$3:$M$490,12,0)</f>
        <v>45758</v>
      </c>
      <c r="M49" s="58"/>
      <c r="N49" s="17" t="str">
        <f>VLOOKUP(B49,'Plantilla publicacion'!$A$3:$M$490,13,0)</f>
        <v>73-GRUPO DE TRABAJO DE COMUNICACION</v>
      </c>
    </row>
    <row r="50" spans="1:14" ht="38.25" x14ac:dyDescent="0.25">
      <c r="A50" s="13" t="str">
        <f>VLOOKUP(B50,'Plantilla publicacion'!$A$3:$B$490,2,0)</f>
        <v>Actividad propia</v>
      </c>
      <c r="B50" s="6" t="s">
        <v>636</v>
      </c>
      <c r="C50" s="227"/>
      <c r="D50" s="227">
        <f>VLOOKUP(B50,'Plantilla publicacion'!$A$3:$M$490,6,0)</f>
        <v>0</v>
      </c>
      <c r="E50" s="227"/>
      <c r="F50" s="227"/>
      <c r="G50" s="227"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f>VLOOKUP(B50,'Plantilla publicacion'!$A$3:$M$490,11,0)</f>
        <v>45695</v>
      </c>
      <c r="L50" s="7">
        <f>VLOOKUP(B50,'Plantilla publicacion'!$A$3:$M$490,12,0)</f>
        <v>45747</v>
      </c>
      <c r="M50" s="58"/>
      <c r="N50" s="17" t="str">
        <f>VLOOKUP(B50,'Plantilla publicacion'!$A$3:$M$490,13,0)</f>
        <v>73-GRUPO DE TRABAJO DE COMUNICACION</v>
      </c>
    </row>
    <row r="51" spans="1:14" ht="32.25" customHeight="1" x14ac:dyDescent="0.25">
      <c r="A51" s="13" t="str">
        <f>VLOOKUP(B51,'Plantilla publicacion'!$A$3:$B$490,2,0)</f>
        <v>Actividad propia</v>
      </c>
      <c r="B51" s="6" t="s">
        <v>638</v>
      </c>
      <c r="C51" s="227"/>
      <c r="D51" s="227">
        <f>VLOOKUP(B51,'Plantilla publicacion'!$A$3:$M$490,6,0)</f>
        <v>0</v>
      </c>
      <c r="E51" s="227"/>
      <c r="F51" s="227"/>
      <c r="G51" s="227"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f>VLOOKUP(B51,'Plantilla publicacion'!$A$3:$M$490,11,0)</f>
        <v>45748</v>
      </c>
      <c r="L51" s="7">
        <f>VLOOKUP(B51,'Plantilla publicacion'!$A$3:$M$490,12,0)</f>
        <v>45961</v>
      </c>
      <c r="M51" s="58"/>
      <c r="N51" s="17" t="str">
        <f>VLOOKUP(B51,'Plantilla publicacion'!$A$3:$M$490,13,0)</f>
        <v>73-GRUPO DE TRABAJO DE COMUNICACION</v>
      </c>
    </row>
    <row r="52" spans="1:14" ht="32.25" customHeight="1" x14ac:dyDescent="0.25">
      <c r="A52" s="13" t="str">
        <f>VLOOKUP(B52,'Plantilla publicacion'!$A$3:$B$490,2,0)</f>
        <v>Actividad propia</v>
      </c>
      <c r="B52" s="6" t="s">
        <v>640</v>
      </c>
      <c r="C52" s="227"/>
      <c r="D52" s="227">
        <f>VLOOKUP(B52,'Plantilla publicacion'!$A$3:$M$490,6,0)</f>
        <v>0</v>
      </c>
      <c r="E52" s="227"/>
      <c r="F52" s="227"/>
      <c r="G52" s="227"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f>VLOOKUP(B52,'Plantilla publicacion'!$A$3:$M$490,11,0)</f>
        <v>45769</v>
      </c>
      <c r="L52" s="7">
        <f>VLOOKUP(B52,'Plantilla publicacion'!$A$3:$M$490,12,0)</f>
        <v>45982</v>
      </c>
      <c r="M52" s="58"/>
      <c r="N52" s="17" t="str">
        <f>VLOOKUP(B52,'Plantilla publicacion'!$A$3:$M$490,13,0)</f>
        <v>73-GRUPO DE TRABAJO DE COMUNICACION</v>
      </c>
    </row>
    <row r="53" spans="1:14" ht="32.25" customHeight="1" x14ac:dyDescent="0.25">
      <c r="A53" s="13" t="str">
        <f>VLOOKUP(B53,'Plantilla publicacion'!$A$3:$B$490,2,0)</f>
        <v>Actividad propia</v>
      </c>
      <c r="B53" s="6" t="s">
        <v>642</v>
      </c>
      <c r="C53" s="227"/>
      <c r="D53" s="227">
        <f>VLOOKUP(B53,'Plantilla publicacion'!$A$3:$M$490,6,0)</f>
        <v>0</v>
      </c>
      <c r="E53" s="227"/>
      <c r="F53" s="227"/>
      <c r="G53" s="227"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f>VLOOKUP(B53,'Plantilla publicacion'!$A$3:$M$490,11,0)</f>
        <v>45965</v>
      </c>
      <c r="L53" s="7">
        <f>VLOOKUP(B53,'Plantilla publicacion'!$A$3:$M$490,12,0)</f>
        <v>45979</v>
      </c>
      <c r="M53" s="58"/>
      <c r="N53" s="17" t="str">
        <f>VLOOKUP(B53,'Plantilla publicacion'!$A$3:$M$490,13,0)</f>
        <v>73-GRUPO DE TRABAJO DE COMUNICACION</v>
      </c>
    </row>
    <row r="54" spans="1:14" ht="32.25" customHeight="1" thickBot="1" x14ac:dyDescent="0.3">
      <c r="A54" s="13" t="str">
        <f>VLOOKUP(B54,'Plantilla publicacion'!$A$3:$B$490,2,0)</f>
        <v>Actividad propia</v>
      </c>
      <c r="B54" s="11" t="s">
        <v>644</v>
      </c>
      <c r="C54" s="227"/>
      <c r="D54" s="227">
        <f>VLOOKUP(B54,'Plantilla publicacion'!$A$3:$M$490,6,0)</f>
        <v>0</v>
      </c>
      <c r="E54" s="227"/>
      <c r="F54" s="227"/>
      <c r="G54" s="227" t="str">
        <f>VLOOKUP(B54,'Plantilla publicacion'!$A$3:$M$490,7,0)</f>
        <v>N/A</v>
      </c>
      <c r="H54" s="11" t="str">
        <f>VLOOKUP(B54,'Plantilla publicacion'!$A$3:$M$490,8,0)</f>
        <v>Realizar el informe de seguimiento a la implementación de la sistematización de los eventos (Informe trimestral de seguimiento elaborado)</v>
      </c>
      <c r="I54" s="11">
        <f>VLOOKUP(B54,'Plantilla publicacion'!$A$3:$M$490,9,0)</f>
        <v>3</v>
      </c>
      <c r="J54" s="11" t="str">
        <f>VLOOKUP(B54,'Plantilla publicacion'!$A$3:$M$490,10,0)</f>
        <v>Númerica</v>
      </c>
      <c r="K54" s="111">
        <f>VLOOKUP(B54,'Plantilla publicacion'!$A$3:$M$490,11,0)</f>
        <v>45992</v>
      </c>
      <c r="L54" s="111">
        <f>VLOOKUP(B54,'Plantilla publicacion'!$A$3:$M$490,12,0)</f>
        <v>46010</v>
      </c>
      <c r="M54" s="112"/>
      <c r="N54" s="113" t="str">
        <f>VLOOKUP(B54,'Plantilla publicacion'!$A$3:$M$490,13,0)</f>
        <v>73-GRUPO DE TRABAJO DE COMUNICACION</v>
      </c>
    </row>
    <row r="55" spans="1:14" s="12" customFormat="1" ht="51" x14ac:dyDescent="0.25">
      <c r="A55" s="5" t="str">
        <f>VLOOKUP(B55,'Plantilla publicacion'!$A$3:$B$490,2,0)</f>
        <v>Producto</v>
      </c>
      <c r="B55" s="99" t="s">
        <v>647</v>
      </c>
      <c r="C55" s="226" t="str">
        <f>VLOOKUP(B55,'Plantilla publicacion'!$A$3:$R$490,17,0)</f>
        <v>PND - 4-04-1-a- Transformación productiva, internacionalización y acción climática - Reindustrialización para la sostenibilidad, el desarrollo económico y social / PES - Reindustrialización</v>
      </c>
      <c r="D55" s="226" t="str">
        <f>VLOOKUP(B55,'Plantilla publicacion'!$A$3:$M$490,6,0)</f>
        <v>58-Promover el enfoque preventivo, diferencial y territorial en el que hacer misional de la entidad</v>
      </c>
      <c r="E55" s="22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22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26" t="str">
        <f>VLOOKUP(B55,'Plantilla publicacion'!$A$3:$M$490,7,0)</f>
        <v>FUNCIONAMIENTO</v>
      </c>
      <c r="H55" s="101"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1">
        <f>VLOOKUP(B55,'Plantilla publicacion'!$A$3:$M$490,9,0)</f>
        <v>1070</v>
      </c>
      <c r="J55" s="101" t="str">
        <f>VLOOKUP(B55,'Plantilla publicacion'!$A$3:$M$490,10,0)</f>
        <v>Númerica</v>
      </c>
      <c r="K55" s="176">
        <f>VLOOKUP(B55,'Plantilla publicacion'!$A$3:$M$490,11,0)</f>
        <v>45706</v>
      </c>
      <c r="L55" s="176">
        <f>VLOOKUP(B55,'Plantilla publicacion'!$A$3:$M$490,12,0)</f>
        <v>45989</v>
      </c>
      <c r="M55" s="101" t="str">
        <f>IF(ISERROR(VLOOKUP(B55,'Plantilla publicacion'!$A$3:$P$490,16,0)),"NA",VLOOKUP(B55,'Plantilla publicacion'!$A$3:$P$490,16,0))</f>
        <v>PND_10_Fortalecer las actividades de inspección, vigilancia y control / PND_13_Analizar y monitorear los mercados digitales</v>
      </c>
      <c r="N55" s="102" t="str">
        <f>VLOOKUP(B55,'Plantilla publicacion'!$A$3:$M$490,13,0)</f>
        <v>3100-DIRECCION DE INVESTIGACIONES DE PROTECCION AL CONSUMIDOR</v>
      </c>
    </row>
    <row r="56" spans="1:14" ht="35.25" customHeight="1" x14ac:dyDescent="0.25">
      <c r="A56" s="13" t="str">
        <f>VLOOKUP(B56,'Plantilla publicacion'!$A$3:$B$490,2,0)</f>
        <v>Actividad propia</v>
      </c>
      <c r="B56" s="103" t="s">
        <v>648</v>
      </c>
      <c r="C56" s="227"/>
      <c r="D56" s="227">
        <f>VLOOKUP(B56,'Plantilla publicacion'!$A$3:$M$490,6,0)</f>
        <v>0</v>
      </c>
      <c r="E56" s="227"/>
      <c r="F56" s="227"/>
      <c r="G56" s="227"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f>VLOOKUP(B56,'Plantilla publicacion'!$A$3:$M$490,11,0)</f>
        <v>45706</v>
      </c>
      <c r="L56" s="7">
        <f>VLOOKUP(B56,'Plantilla publicacion'!$A$3:$M$490,12,0)</f>
        <v>45747</v>
      </c>
      <c r="M56" s="58"/>
      <c r="N56" s="104" t="str">
        <f>VLOOKUP(B56,'Plantilla publicacion'!$A$3:$M$490,13,0)</f>
        <v>3100-DIRECCION DE INVESTIGACIONES DE PROTECCION AL CONSUMIDOR</v>
      </c>
    </row>
    <row r="57" spans="1:14" ht="35.25" customHeight="1" x14ac:dyDescent="0.25">
      <c r="A57" s="13" t="str">
        <f>VLOOKUP(B57,'Plantilla publicacion'!$A$3:$B$490,2,0)</f>
        <v>Actividad propia</v>
      </c>
      <c r="B57" s="103" t="s">
        <v>650</v>
      </c>
      <c r="C57" s="227"/>
      <c r="D57" s="227">
        <f>VLOOKUP(B57,'Plantilla publicacion'!$A$3:$M$490,6,0)</f>
        <v>0</v>
      </c>
      <c r="E57" s="227"/>
      <c r="F57" s="227"/>
      <c r="G57" s="227"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f>VLOOKUP(B57,'Plantilla publicacion'!$A$3:$M$490,11,0)</f>
        <v>45748</v>
      </c>
      <c r="L57" s="7">
        <f>VLOOKUP(B57,'Plantilla publicacion'!$A$3:$M$490,12,0)</f>
        <v>45777</v>
      </c>
      <c r="M57" s="58"/>
      <c r="N57" s="104" t="str">
        <f>VLOOKUP(B57,'Plantilla publicacion'!$A$3:$M$490,13,0)</f>
        <v>3100-DIRECCION DE INVESTIGACIONES DE PROTECCION AL CONSUMIDOR</v>
      </c>
    </row>
    <row r="58" spans="1:14" ht="35.25" customHeight="1" thickBot="1" x14ac:dyDescent="0.3">
      <c r="A58" s="13" t="str">
        <f>VLOOKUP(B58,'Plantilla publicacion'!$A$3:$B$490,2,0)</f>
        <v>Actividad propia</v>
      </c>
      <c r="B58" s="105" t="s">
        <v>652</v>
      </c>
      <c r="C58" s="228"/>
      <c r="D58" s="228">
        <f>VLOOKUP(B58,'Plantilla publicacion'!$A$3:$M$490,6,0)</f>
        <v>0</v>
      </c>
      <c r="E58" s="228"/>
      <c r="F58" s="228"/>
      <c r="G58" s="228" t="str">
        <f>VLOOKUP(B58,'Plantilla publicacion'!$A$3:$M$490,7,0)</f>
        <v>N/A</v>
      </c>
      <c r="H58" s="107" t="str">
        <f>VLOOKUP(B58,'Plantilla publicacion'!$A$3:$M$490,8,0)</f>
        <v>Realizar visitas de inspección a personas naturales o jurídicas sujetas de inspección y vigilancia (Relación de los números de radicación de las visitas de inspección web realizadas)</v>
      </c>
      <c r="I58" s="107">
        <f>VLOOKUP(B58,'Plantilla publicacion'!$A$3:$M$490,9,0)</f>
        <v>1070</v>
      </c>
      <c r="J58" s="107" t="str">
        <f>VLOOKUP(B58,'Plantilla publicacion'!$A$3:$M$490,10,0)</f>
        <v>Númerica</v>
      </c>
      <c r="K58" s="108">
        <f>VLOOKUP(B58,'Plantilla publicacion'!$A$3:$M$490,11,0)</f>
        <v>45755</v>
      </c>
      <c r="L58" s="108">
        <f>VLOOKUP(B58,'Plantilla publicacion'!$A$3:$M$490,12,0)</f>
        <v>45989</v>
      </c>
      <c r="M58" s="109"/>
      <c r="N58" s="110" t="str">
        <f>VLOOKUP(B58,'Plantilla publicacion'!$A$3:$M$490,13,0)</f>
        <v>3100-DIRECCION DE INVESTIGACIONES DE PROTECCION AL CONSUMIDOR</v>
      </c>
    </row>
    <row r="59" spans="1:14" s="12" customFormat="1" ht="72.75" customHeight="1" x14ac:dyDescent="0.25">
      <c r="A59" s="5" t="str">
        <f>VLOOKUP(B59,'Plantilla publicacion'!$A$3:$B$490,2,0)</f>
        <v>Producto</v>
      </c>
      <c r="B59" s="15" t="s">
        <v>653</v>
      </c>
      <c r="C59" s="227" t="str">
        <f>VLOOKUP(B59,'Plantilla publicacion'!$A$3:$R$490,17,0)</f>
        <v>PND - 5-31-5-b- Convergencia regional - Entidades públicas territoriales y nacionales fortalecidas / PES - Cierre de brechas territoriales</v>
      </c>
      <c r="D59" s="227" t="str">
        <f>VLOOKUP(B59,'Plantilla publicacion'!$A$3:$M$490,6,0)</f>
        <v>58-Promover el enfoque preventivo, diferencial y territorial en el que hacer misional de la entidad</v>
      </c>
      <c r="E59" s="22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2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27"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40</v>
      </c>
      <c r="J59" s="15" t="str">
        <f>VLOOKUP(B59,'Plantilla publicacion'!$A$3:$M$490,10,0)</f>
        <v>Númerica</v>
      </c>
      <c r="K59" s="175">
        <f>VLOOKUP(B59,'Plantilla publicacion'!$A$3:$M$490,11,0)</f>
        <v>45671</v>
      </c>
      <c r="L59" s="175">
        <f>VLOOKUP(B59,'Plantilla publicacion'!$A$3:$M$490,12,0)</f>
        <v>45989</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row>
    <row r="60" spans="1:14" ht="25.5" x14ac:dyDescent="0.25">
      <c r="A60" s="13" t="str">
        <f>VLOOKUP(B60,'Plantilla publicacion'!$A$3:$B$490,2,0)</f>
        <v>Actividad propia</v>
      </c>
      <c r="B60" s="6" t="s">
        <v>656</v>
      </c>
      <c r="C60" s="227"/>
      <c r="D60" s="227">
        <f>VLOOKUP(B60,'Plantilla publicacion'!$A$3:$M$490,6,0)</f>
        <v>0</v>
      </c>
      <c r="E60" s="227"/>
      <c r="F60" s="227"/>
      <c r="G60" s="227"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f>VLOOKUP(B60,'Plantilla publicacion'!$A$3:$M$490,11,0)</f>
        <v>45671</v>
      </c>
      <c r="L60" s="7">
        <f>VLOOKUP(B60,'Plantilla publicacion'!$A$3:$M$490,12,0)</f>
        <v>45695</v>
      </c>
      <c r="M60" s="58"/>
      <c r="N60" s="17" t="str">
        <f>VLOOKUP(B60,'Plantilla publicacion'!$A$3:$M$490,13,0)</f>
        <v>3100-DIRECCION DE INVESTIGACIONES DE PROTECCION AL CONSUMIDOR</v>
      </c>
    </row>
    <row r="61" spans="1:14" ht="25.5" customHeight="1" x14ac:dyDescent="0.25">
      <c r="A61" s="13" t="str">
        <f>VLOOKUP(B61,'Plantilla publicacion'!$A$3:$B$490,2,0)</f>
        <v>Actividad propia</v>
      </c>
      <c r="B61" s="6" t="s">
        <v>658</v>
      </c>
      <c r="C61" s="227"/>
      <c r="D61" s="227">
        <f>VLOOKUP(B61,'Plantilla publicacion'!$A$3:$M$490,6,0)</f>
        <v>0</v>
      </c>
      <c r="E61" s="227"/>
      <c r="F61" s="227"/>
      <c r="G61" s="227"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f>VLOOKUP(B61,'Plantilla publicacion'!$A$3:$M$490,11,0)</f>
        <v>45671</v>
      </c>
      <c r="L61" s="7">
        <f>VLOOKUP(B61,'Plantilla publicacion'!$A$3:$M$490,12,0)</f>
        <v>45961</v>
      </c>
      <c r="M61" s="58"/>
      <c r="N61" s="17" t="str">
        <f>VLOOKUP(B61,'Plantilla publicacion'!$A$3:$M$490,13,0)</f>
        <v>3100-DIRECCION DE INVESTIGACIONES DE PROTECCION AL CONSUMIDOR</v>
      </c>
    </row>
    <row r="62" spans="1:14" ht="25.5" customHeight="1" thickBot="1" x14ac:dyDescent="0.3">
      <c r="A62" s="13" t="str">
        <f>VLOOKUP(B62,'Plantilla publicacion'!$A$3:$B$490,2,0)</f>
        <v>Actividad propia</v>
      </c>
      <c r="B62" s="11" t="s">
        <v>660</v>
      </c>
      <c r="C62" s="227"/>
      <c r="D62" s="227">
        <f>VLOOKUP(B62,'Plantilla publicacion'!$A$3:$M$490,6,0)</f>
        <v>0</v>
      </c>
      <c r="E62" s="227"/>
      <c r="F62" s="227"/>
      <c r="G62" s="227"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40</v>
      </c>
      <c r="J62" s="11" t="str">
        <f>VLOOKUP(B62,'Plantilla publicacion'!$A$3:$M$490,10,0)</f>
        <v>Númerica</v>
      </c>
      <c r="K62" s="111">
        <f>VLOOKUP(B62,'Plantilla publicacion'!$A$3:$M$490,11,0)</f>
        <v>45695</v>
      </c>
      <c r="L62" s="111">
        <f>VLOOKUP(B62,'Plantilla publicacion'!$A$3:$M$490,12,0)</f>
        <v>45989</v>
      </c>
      <c r="M62" s="112"/>
      <c r="N62" s="113" t="str">
        <f>VLOOKUP(B62,'Plantilla publicacion'!$A$3:$M$490,13,0)</f>
        <v>3100-DIRECCION DE INVESTIGACIONES DE PROTECCION AL CONSUMIDOR</v>
      </c>
    </row>
    <row r="63" spans="1:14" s="12" customFormat="1" ht="25.5" x14ac:dyDescent="0.25">
      <c r="A63" s="5" t="str">
        <f>VLOOKUP(B63,'Plantilla publicacion'!$A$3:$B$490,2,0)</f>
        <v>Producto</v>
      </c>
      <c r="B63" s="99" t="s">
        <v>661</v>
      </c>
      <c r="C63" s="226" t="str">
        <f>VLOOKUP(B63,'Plantilla publicacion'!$A$3:$R$490,17,0)</f>
        <v>PND - 5-31-5-b- Convergencia regional - Entidades públicas territoriales y nacionales fortalecidas / PES - Transformación Institucional</v>
      </c>
      <c r="D63" s="226" t="str">
        <f>VLOOKUP(B63,'Plantilla publicacion'!$A$3:$M$490,6,0)</f>
        <v>81-Mejorar la oportunidad en la atención de trámites y servicios.</v>
      </c>
      <c r="E63" s="22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22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226" t="str">
        <f>VLOOKUP(B63,'Plantilla publicacion'!$A$3:$M$490,7,0)</f>
        <v>FUNCIONAMIENTO</v>
      </c>
      <c r="H63" s="101" t="str">
        <f>VLOOKUP(B63,'Plantilla publicacion'!$A$3:$M$490,8,0)</f>
        <v>Recursos de reposición interpuestos, decididos dentro de los 6 meses siguientes a su presentación (Relación de los números de radicación de los recursos decididos, fecha de entrada y salida)</v>
      </c>
      <c r="I63" s="101">
        <f>VLOOKUP(B63,'Plantilla publicacion'!$A$3:$M$490,9,0)</f>
        <v>80</v>
      </c>
      <c r="J63" s="101" t="str">
        <f>VLOOKUP(B63,'Plantilla publicacion'!$A$3:$M$490,10,0)</f>
        <v>Porcentual</v>
      </c>
      <c r="K63" s="176">
        <f>VLOOKUP(B63,'Plantilla publicacion'!$A$3:$M$490,11,0)</f>
        <v>45659</v>
      </c>
      <c r="L63" s="176">
        <f>VLOOKUP(B63,'Plantilla publicacion'!$A$3:$M$490,12,0)</f>
        <v>46022</v>
      </c>
      <c r="M63" s="101">
        <f>IF(ISERROR(VLOOKUP(B63,'Plantilla publicacion'!$A$3:$P$490,16,0)),"NA",VLOOKUP(B63,'Plantilla publicacion'!$A$3:$P$490,16,0))</f>
        <v>0</v>
      </c>
      <c r="N63" s="102" t="str">
        <f>VLOOKUP(B63,'Plantilla publicacion'!$A$3:$M$490,13,0)</f>
        <v>3100-DIRECCION DE INVESTIGACIONES DE PROTECCION AL CONSUMIDOR</v>
      </c>
    </row>
    <row r="64" spans="1:14" ht="38.25" x14ac:dyDescent="0.25">
      <c r="A64" s="13" t="str">
        <f>VLOOKUP(B64,'Plantilla publicacion'!$A$3:$B$490,2,0)</f>
        <v>Actividad propia</v>
      </c>
      <c r="B64" s="103" t="s">
        <v>664</v>
      </c>
      <c r="C64" s="227"/>
      <c r="D64" s="227">
        <f>VLOOKUP(B64,'Plantilla publicacion'!$A$3:$M$490,6,0)</f>
        <v>0</v>
      </c>
      <c r="E64" s="227"/>
      <c r="F64" s="227"/>
      <c r="G64" s="227"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f>VLOOKUP(B64,'Plantilla publicacion'!$A$3:$M$490,11,0)</f>
        <v>45659</v>
      </c>
      <c r="L64" s="7">
        <f>VLOOKUP(B64,'Plantilla publicacion'!$A$3:$M$490,12,0)</f>
        <v>45930</v>
      </c>
      <c r="M64" s="58"/>
      <c r="N64" s="104" t="str">
        <f>VLOOKUP(B64,'Plantilla publicacion'!$A$3:$M$490,13,0)</f>
        <v>3100-DIRECCION DE INVESTIGACIONES DE PROTECCION AL CONSUMIDOR</v>
      </c>
    </row>
    <row r="65" spans="1:14" ht="26.25" thickBot="1" x14ac:dyDescent="0.3">
      <c r="A65" s="13" t="str">
        <f>VLOOKUP(B65,'Plantilla publicacion'!$A$3:$B$490,2,0)</f>
        <v>Actividad propia</v>
      </c>
      <c r="B65" s="105" t="s">
        <v>666</v>
      </c>
      <c r="C65" s="228"/>
      <c r="D65" s="228">
        <f>VLOOKUP(B65,'Plantilla publicacion'!$A$3:$M$490,6,0)</f>
        <v>0</v>
      </c>
      <c r="E65" s="228"/>
      <c r="F65" s="228"/>
      <c r="G65" s="228" t="str">
        <f>VLOOKUP(B65,'Plantilla publicacion'!$A$3:$M$490,7,0)</f>
        <v>N/A</v>
      </c>
      <c r="H65" s="107" t="str">
        <f>VLOOKUP(B65,'Plantilla publicacion'!$A$3:$M$490,8,0)</f>
        <v>Decidir los recursos de reposición interpuestos dentro de los términos definidos. (Relación de los números de radicación de los recursos decididos)</v>
      </c>
      <c r="I65" s="107">
        <f>VLOOKUP(B65,'Plantilla publicacion'!$A$3:$M$490,9,0)</f>
        <v>80</v>
      </c>
      <c r="J65" s="107" t="str">
        <f>VLOOKUP(B65,'Plantilla publicacion'!$A$3:$M$490,10,0)</f>
        <v>Porcentual</v>
      </c>
      <c r="K65" s="108">
        <f>VLOOKUP(B65,'Plantilla publicacion'!$A$3:$M$490,11,0)</f>
        <v>45659</v>
      </c>
      <c r="L65" s="108">
        <f>VLOOKUP(B65,'Plantilla publicacion'!$A$3:$M$490,12,0)</f>
        <v>46022</v>
      </c>
      <c r="M65" s="109"/>
      <c r="N65" s="110" t="str">
        <f>VLOOKUP(B65,'Plantilla publicacion'!$A$3:$M$490,13,0)</f>
        <v>3100-DIRECCION DE INVESTIGACIONES DE PROTECCION AL CONSUMIDOR</v>
      </c>
    </row>
    <row r="66" spans="1:14" s="12" customFormat="1" ht="38.25" x14ac:dyDescent="0.25">
      <c r="A66" s="5" t="str">
        <f>VLOOKUP(B66,'Plantilla publicacion'!$A$3:$B$490,2,0)</f>
        <v>Producto</v>
      </c>
      <c r="B66" s="15" t="s">
        <v>707</v>
      </c>
      <c r="C66" s="227" t="str">
        <f>VLOOKUP(B66,'Plantilla publicacion'!$A$3:$R$490,17,0)</f>
        <v>PND - 2-03-9-b- Seguridad humana y justicia social - Aprovechamiento de la propiedad intelectual / PES - Reindustrialización</v>
      </c>
      <c r="D66" s="227" t="str">
        <f>VLOOKUP(B66,'Plantilla publicacion'!$A$3:$M$490,6,0)</f>
        <v>58-Promover el enfoque preventivo, diferencial y territorial en el que hacer misional de la entidad</v>
      </c>
      <c r="E66" s="22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2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27"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75">
        <f>VLOOKUP(B66,'Plantilla publicacion'!$A$3:$M$490,11,0)</f>
        <v>45670</v>
      </c>
      <c r="L66" s="175">
        <f>VLOOKUP(B66,'Plantilla publicacion'!$A$3:$M$490,12,0)</f>
        <v>45989</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row>
    <row r="67" spans="1:14" ht="38.25" x14ac:dyDescent="0.25">
      <c r="A67" s="13" t="str">
        <f>VLOOKUP(B67,'Plantilla publicacion'!$A$3:$B$490,2,0)</f>
        <v>Actividad propia</v>
      </c>
      <c r="B67" s="6" t="s">
        <v>709</v>
      </c>
      <c r="C67" s="227"/>
      <c r="D67" s="227">
        <f>VLOOKUP(B67,'Plantilla publicacion'!$A$3:$M$490,6,0)</f>
        <v>0</v>
      </c>
      <c r="E67" s="227"/>
      <c r="F67" s="227"/>
      <c r="G67" s="227"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f>VLOOKUP(B67,'Plantilla publicacion'!$A$3:$M$490,11,0)</f>
        <v>45670</v>
      </c>
      <c r="L67" s="7">
        <f>VLOOKUP(B67,'Plantilla publicacion'!$A$3:$M$490,12,0)</f>
        <v>45716</v>
      </c>
      <c r="M67" s="58"/>
      <c r="N67" s="17" t="str">
        <f>VLOOKUP(B67,'Plantilla publicacion'!$A$3:$M$490,13,0)</f>
        <v>2023-GRUPO DE TRABAJO DE CENTRO DE INFORMACIÓN TECNOLÓGICA Y APOYO A LA GESTIÓN DE PROPIEDAD LA INDUSTRIAL</v>
      </c>
    </row>
    <row r="68" spans="1:14" s="12" customFormat="1" ht="38.25" x14ac:dyDescent="0.25">
      <c r="A68" s="13" t="str">
        <f>VLOOKUP(B68,'Plantilla publicacion'!$A$3:$B$490,2,0)</f>
        <v>Actividad propia</v>
      </c>
      <c r="B68" s="6" t="s">
        <v>711</v>
      </c>
      <c r="C68" s="227"/>
      <c r="D68" s="227">
        <f>VLOOKUP(B68,'Plantilla publicacion'!$A$3:$M$490,6,0)</f>
        <v>0</v>
      </c>
      <c r="E68" s="227"/>
      <c r="F68" s="227"/>
      <c r="G68" s="227"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f>VLOOKUP(B68,'Plantilla publicacion'!$A$3:$M$490,11,0)</f>
        <v>45691</v>
      </c>
      <c r="L68" s="7">
        <f>VLOOKUP(B68,'Plantilla publicacion'!$A$3:$M$490,12,0)</f>
        <v>45989</v>
      </c>
      <c r="M68" s="58"/>
      <c r="N68" s="17" t="str">
        <f>VLOOKUP(B68,'Plantilla publicacion'!$A$3:$M$490,13,0)</f>
        <v>2023-GRUPO DE TRABAJO DE CENTRO DE INFORMACIÓN TECNOLÓGICA Y APOYO A LA GESTIÓN DE PROPIEDAD LA INDUSTRIAL</v>
      </c>
    </row>
    <row r="69" spans="1:14" ht="38.25" x14ac:dyDescent="0.25">
      <c r="A69" s="13" t="str">
        <f>VLOOKUP(B69,'Plantilla publicacion'!$A$3:$B$490,2,0)</f>
        <v>Actividad propia</v>
      </c>
      <c r="B69" s="6" t="s">
        <v>712</v>
      </c>
      <c r="C69" s="227"/>
      <c r="D69" s="227">
        <f>VLOOKUP(B69,'Plantilla publicacion'!$A$3:$M$490,6,0)</f>
        <v>0</v>
      </c>
      <c r="E69" s="227"/>
      <c r="F69" s="227"/>
      <c r="G69" s="227"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f>VLOOKUP(B69,'Plantilla publicacion'!$A$3:$M$490,11,0)</f>
        <v>45691</v>
      </c>
      <c r="L69" s="7">
        <f>VLOOKUP(B69,'Plantilla publicacion'!$A$3:$M$490,12,0)</f>
        <v>45716</v>
      </c>
      <c r="M69" s="58"/>
      <c r="N69" s="17" t="str">
        <f>VLOOKUP(B69,'Plantilla publicacion'!$A$3:$M$490,13,0)</f>
        <v>2023-GRUPO DE TRABAJO DE CENTRO DE INFORMACIÓN TECNOLÓGICA Y APOYO A LA GESTIÓN DE PROPIEDAD LA INDUSTRIAL</v>
      </c>
    </row>
    <row r="70" spans="1:14" ht="39" thickBot="1" x14ac:dyDescent="0.3">
      <c r="A70" s="13" t="str">
        <f>VLOOKUP(B70,'Plantilla publicacion'!$A$3:$B$490,2,0)</f>
        <v>Actividad propia</v>
      </c>
      <c r="B70" s="11" t="s">
        <v>713</v>
      </c>
      <c r="C70" s="227"/>
      <c r="D70" s="227">
        <f>VLOOKUP(B70,'Plantilla publicacion'!$A$3:$M$490,6,0)</f>
        <v>0</v>
      </c>
      <c r="E70" s="227"/>
      <c r="F70" s="227"/>
      <c r="G70" s="227"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1">
        <f>VLOOKUP(B70,'Plantilla publicacion'!$A$3:$M$490,11,0)</f>
        <v>45719</v>
      </c>
      <c r="L70" s="111">
        <f>VLOOKUP(B70,'Plantilla publicacion'!$A$3:$M$490,12,0)</f>
        <v>45989</v>
      </c>
      <c r="M70" s="112"/>
      <c r="N70" s="113" t="str">
        <f>VLOOKUP(B70,'Plantilla publicacion'!$A$3:$M$490,13,0)</f>
        <v>2023-GRUPO DE TRABAJO DE CENTRO DE INFORMACIÓN TECNOLÓGICA Y APOYO A LA GESTIÓN DE PROPIEDAD LA INDUSTRIAL</v>
      </c>
    </row>
    <row r="71" spans="1:14" s="12" customFormat="1" ht="38.25" x14ac:dyDescent="0.25">
      <c r="A71" s="5" t="str">
        <f>VLOOKUP(B71,'Plantilla publicacion'!$A$3:$B$490,2,0)</f>
        <v>Producto</v>
      </c>
      <c r="B71" s="99" t="s">
        <v>720</v>
      </c>
      <c r="C71" s="226" t="str">
        <f>VLOOKUP(B71,'Plantilla publicacion'!$A$3:$R$490,17,0)</f>
        <v>PND - 2-03-9-b- Seguridad humana y justicia social - Aprovechamiento de la propiedad intelectual / PES - Reindustrialización</v>
      </c>
      <c r="D71" s="226" t="str">
        <f>VLOOKUP(B71,'Plantilla publicacion'!$A$3:$M$490,6,0)</f>
        <v>58-Promover el enfoque preventivo, diferencial y territorial en el que hacer misional de la entidad</v>
      </c>
      <c r="E71" s="22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22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226" t="str">
        <f>VLOOKUP(B71,'Plantilla publicacion'!$A$3:$M$490,7,0)</f>
        <v>C-3503-0200-0014-20309b</v>
      </c>
      <c r="H71" s="101" t="str">
        <f>VLOOKUP(B71,'Plantilla publicacion'!$A$3:$M$490,8,0)</f>
        <v>Programas de fomento para el uso estratégico de la propiedad industrial en la Economía Popular, ejecutados.  (Matriz de seguimiento e informe final de ejecución de los programas)</v>
      </c>
      <c r="I71" s="101">
        <f>VLOOKUP(B71,'Plantilla publicacion'!$A$3:$M$490,9,0)</f>
        <v>100</v>
      </c>
      <c r="J71" s="101" t="str">
        <f>VLOOKUP(B71,'Plantilla publicacion'!$A$3:$M$490,10,0)</f>
        <v>Porcentual</v>
      </c>
      <c r="K71" s="176">
        <f>VLOOKUP(B71,'Plantilla publicacion'!$A$3:$M$490,11,0)</f>
        <v>45691</v>
      </c>
      <c r="L71" s="176">
        <f>VLOOKUP(B71,'Plantilla publicacion'!$A$3:$M$490,12,0)</f>
        <v>45989</v>
      </c>
      <c r="M71" s="101" t="str">
        <f>IF(ISERROR(VLOOKUP(B71,'Plantilla publicacion'!$A$3:$P$490,16,0)),"NA",VLOOKUP(B71,'Plantilla publicacion'!$A$3:$P$490,16,0))</f>
        <v>PND_2_Fomentar estrategias de sensibilización para el reconocimiento, aprovechamiento y uso responsable de los derechos de PI / PES_20230102 / PEI_15</v>
      </c>
      <c r="N71" s="102" t="str">
        <f>VLOOKUP(B71,'Plantilla publicacion'!$A$3:$M$490,13,0)</f>
        <v>2023-GRUPO DE TRABAJO DE CENTRO DE INFORMACIÓN TECNOLÓGICA Y APOYO A LA GESTIÓN DE PROPIEDAD LA INDUSTRIAL</v>
      </c>
    </row>
    <row r="72" spans="1:14" ht="38.25" x14ac:dyDescent="0.25">
      <c r="A72" s="13" t="str">
        <f>VLOOKUP(B72,'Plantilla publicacion'!$A$3:$B$490,2,0)</f>
        <v>Actividad propia</v>
      </c>
      <c r="B72" s="103" t="s">
        <v>721</v>
      </c>
      <c r="C72" s="227"/>
      <c r="D72" s="227">
        <f>VLOOKUP(B72,'Plantilla publicacion'!$A$3:$M$490,6,0)</f>
        <v>0</v>
      </c>
      <c r="E72" s="227"/>
      <c r="F72" s="227"/>
      <c r="G72" s="227"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f>VLOOKUP(B72,'Plantilla publicacion'!$A$3:$M$490,11,0)</f>
        <v>45691</v>
      </c>
      <c r="L72" s="7">
        <f>VLOOKUP(B72,'Plantilla publicacion'!$A$3:$M$490,12,0)</f>
        <v>45716</v>
      </c>
      <c r="M72" s="58"/>
      <c r="N72" s="104" t="str">
        <f>VLOOKUP(B72,'Plantilla publicacion'!$A$3:$M$490,13,0)</f>
        <v>2023-GRUPO DE TRABAJO DE CENTRO DE INFORMACIÓN TECNOLÓGICA Y APOYO A LA GESTIÓN DE PROPIEDAD LA INDUSTRIAL</v>
      </c>
    </row>
    <row r="73" spans="1:14" ht="38.25" x14ac:dyDescent="0.25">
      <c r="A73" s="13" t="str">
        <f>VLOOKUP(B73,'Plantilla publicacion'!$A$3:$B$490,2,0)</f>
        <v>Actividad propia</v>
      </c>
      <c r="B73" s="103" t="s">
        <v>722</v>
      </c>
      <c r="C73" s="227"/>
      <c r="D73" s="227">
        <f>VLOOKUP(B73,'Plantilla publicacion'!$A$3:$M$490,6,0)</f>
        <v>0</v>
      </c>
      <c r="E73" s="227"/>
      <c r="F73" s="227"/>
      <c r="G73" s="227"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f>VLOOKUP(B73,'Plantilla publicacion'!$A$3:$M$490,11,0)</f>
        <v>45691</v>
      </c>
      <c r="L73" s="7">
        <f>VLOOKUP(B73,'Plantilla publicacion'!$A$3:$M$490,12,0)</f>
        <v>45989</v>
      </c>
      <c r="M73" s="58"/>
      <c r="N73" s="104" t="str">
        <f>VLOOKUP(B73,'Plantilla publicacion'!$A$3:$M$490,13,0)</f>
        <v>2023-GRUPO DE TRABAJO DE CENTRO DE INFORMACIÓN TECNOLÓGICA Y APOYO A LA GESTIÓN DE PROPIEDAD LA INDUSTRIAL</v>
      </c>
    </row>
    <row r="74" spans="1:14" ht="38.25" x14ac:dyDescent="0.25">
      <c r="A74" s="13" t="str">
        <f>VLOOKUP(B74,'Plantilla publicacion'!$A$3:$B$490,2,0)</f>
        <v>Actividad propia</v>
      </c>
      <c r="B74" s="103" t="s">
        <v>723</v>
      </c>
      <c r="C74" s="227"/>
      <c r="D74" s="227">
        <f>VLOOKUP(B74,'Plantilla publicacion'!$A$3:$M$490,6,0)</f>
        <v>0</v>
      </c>
      <c r="E74" s="227"/>
      <c r="F74" s="227"/>
      <c r="G74" s="227"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f>VLOOKUP(B74,'Plantilla publicacion'!$A$3:$M$490,11,0)</f>
        <v>45691</v>
      </c>
      <c r="L74" s="7">
        <f>VLOOKUP(B74,'Plantilla publicacion'!$A$3:$M$490,12,0)</f>
        <v>45716</v>
      </c>
      <c r="M74" s="58"/>
      <c r="N74" s="104" t="str">
        <f>VLOOKUP(B74,'Plantilla publicacion'!$A$3:$M$490,13,0)</f>
        <v>2023-GRUPO DE TRABAJO DE CENTRO DE INFORMACIÓN TECNOLÓGICA Y APOYO A LA GESTIÓN DE PROPIEDAD LA INDUSTRIAL</v>
      </c>
    </row>
    <row r="75" spans="1:14" ht="39" thickBot="1" x14ac:dyDescent="0.3">
      <c r="A75" s="13" t="str">
        <f>VLOOKUP(B75,'Plantilla publicacion'!$A$3:$B$490,2,0)</f>
        <v>Actividad propia</v>
      </c>
      <c r="B75" s="105" t="s">
        <v>724</v>
      </c>
      <c r="C75" s="228"/>
      <c r="D75" s="228">
        <f>VLOOKUP(B75,'Plantilla publicacion'!$A$3:$M$490,6,0)</f>
        <v>0</v>
      </c>
      <c r="E75" s="228"/>
      <c r="F75" s="228"/>
      <c r="G75" s="228" t="str">
        <f>VLOOKUP(B75,'Plantilla publicacion'!$A$3:$M$490,7,0)</f>
        <v>N/A</v>
      </c>
      <c r="H75" s="107" t="str">
        <f>VLOOKUP(B75,'Plantilla publicacion'!$A$3:$M$490,8,0)</f>
        <v>Ejecutar la estrategia Marcas de paz.  (Matriz de seguimiento e Informe final del programa)</v>
      </c>
      <c r="I75" s="107">
        <f>VLOOKUP(B75,'Plantilla publicacion'!$A$3:$M$490,9,0)</f>
        <v>100</v>
      </c>
      <c r="J75" s="107" t="str">
        <f>VLOOKUP(B75,'Plantilla publicacion'!$A$3:$M$490,10,0)</f>
        <v>Porcentual</v>
      </c>
      <c r="K75" s="108">
        <f>VLOOKUP(B75,'Plantilla publicacion'!$A$3:$M$490,11,0)</f>
        <v>45691</v>
      </c>
      <c r="L75" s="108">
        <f>VLOOKUP(B75,'Plantilla publicacion'!$A$3:$M$490,12,0)</f>
        <v>45989</v>
      </c>
      <c r="M75" s="109"/>
      <c r="N75" s="110" t="str">
        <f>VLOOKUP(B75,'Plantilla publicacion'!$A$3:$M$490,13,0)</f>
        <v>2023-GRUPO DE TRABAJO DE CENTRO DE INFORMACIÓN TECNOLÓGICA Y APOYO A LA GESTIÓN DE PROPIEDAD LA INDUSTRIAL</v>
      </c>
    </row>
    <row r="76" spans="1:14" s="12" customFormat="1" ht="63.75" x14ac:dyDescent="0.25">
      <c r="A76" s="5" t="str">
        <f>VLOOKUP(B76,'Plantilla publicacion'!$A$3:$B$490,2,0)</f>
        <v>Producto</v>
      </c>
      <c r="B76" s="15" t="s">
        <v>725</v>
      </c>
      <c r="C76" s="227" t="str">
        <f>VLOOKUP(B76,'Plantilla publicacion'!$A$3:$R$490,17,0)</f>
        <v>PND - 2-03-9-b- Seguridad humana y justicia social - Aprovechamiento de la propiedad intelectual / PES - Reindustrialización</v>
      </c>
      <c r="D76" s="227" t="str">
        <f>VLOOKUP(B76,'Plantilla publicacion'!$A$3:$M$490,6,0)</f>
        <v>58-Promover el enfoque preventivo, diferencial y territorial en el que hacer misional de la entidad</v>
      </c>
      <c r="E76" s="22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2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27"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75">
        <f>VLOOKUP(B76,'Plantilla publicacion'!$A$3:$M$490,11,0)</f>
        <v>45691</v>
      </c>
      <c r="L76" s="175">
        <f>VLOOKUP(B76,'Plantilla publicacion'!$A$3:$M$490,12,0)</f>
        <v>46003</v>
      </c>
      <c r="M76" s="101"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row>
    <row r="77" spans="1:14" ht="38.25" x14ac:dyDescent="0.25">
      <c r="A77" s="13" t="str">
        <f>VLOOKUP(B77,'Plantilla publicacion'!$A$3:$B$490,2,0)</f>
        <v>Actividad propia</v>
      </c>
      <c r="B77" s="6" t="s">
        <v>727</v>
      </c>
      <c r="C77" s="227"/>
      <c r="D77" s="227">
        <f>VLOOKUP(B77,'Plantilla publicacion'!$A$3:$M$490,6,0)</f>
        <v>0</v>
      </c>
      <c r="E77" s="227"/>
      <c r="F77" s="227"/>
      <c r="G77" s="227"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f>VLOOKUP(B77,'Plantilla publicacion'!$A$3:$M$490,11,0)</f>
        <v>45691</v>
      </c>
      <c r="L77" s="7">
        <f>VLOOKUP(B77,'Plantilla publicacion'!$A$3:$M$490,12,0)</f>
        <v>45716</v>
      </c>
      <c r="M77" s="58"/>
      <c r="N77" s="17" t="str">
        <f>VLOOKUP(B77,'Plantilla publicacion'!$A$3:$M$490,13,0)</f>
        <v>2023-GRUPO DE TRABAJO DE CENTRO DE INFORMACIÓN TECNOLÓGICA Y APOYO A LA GESTIÓN DE PROPIEDAD LA INDUSTRIAL</v>
      </c>
    </row>
    <row r="78" spans="1:14" ht="38.25" x14ac:dyDescent="0.25">
      <c r="A78" s="13" t="str">
        <f>VLOOKUP(B78,'Plantilla publicacion'!$A$3:$B$490,2,0)</f>
        <v>Actividad propia</v>
      </c>
      <c r="B78" s="6" t="s">
        <v>729</v>
      </c>
      <c r="C78" s="227"/>
      <c r="D78" s="227">
        <f>VLOOKUP(B78,'Plantilla publicacion'!$A$3:$M$490,6,0)</f>
        <v>0</v>
      </c>
      <c r="E78" s="227"/>
      <c r="F78" s="227"/>
      <c r="G78" s="227"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f>VLOOKUP(B78,'Plantilla publicacion'!$A$3:$M$490,11,0)</f>
        <v>45719</v>
      </c>
      <c r="L78" s="7">
        <f>VLOOKUP(B78,'Plantilla publicacion'!$A$3:$M$490,12,0)</f>
        <v>45989</v>
      </c>
      <c r="M78" s="58"/>
      <c r="N78" s="17" t="str">
        <f>VLOOKUP(B78,'Plantilla publicacion'!$A$3:$M$490,13,0)</f>
        <v>2023-GRUPO DE TRABAJO DE CENTRO DE INFORMACIÓN TECNOLÓGICA Y APOYO A LA GESTIÓN DE PROPIEDAD LA INDUSTRIAL</v>
      </c>
    </row>
    <row r="79" spans="1:14" ht="39" thickBot="1" x14ac:dyDescent="0.3">
      <c r="A79" s="13" t="str">
        <f>VLOOKUP(B79,'Plantilla publicacion'!$A$3:$B$490,2,0)</f>
        <v>Actividad propia</v>
      </c>
      <c r="B79" s="11" t="s">
        <v>731</v>
      </c>
      <c r="C79" s="227"/>
      <c r="D79" s="227">
        <f>VLOOKUP(B79,'Plantilla publicacion'!$A$3:$M$490,6,0)</f>
        <v>0</v>
      </c>
      <c r="E79" s="227"/>
      <c r="F79" s="227"/>
      <c r="G79" s="227"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1">
        <f>VLOOKUP(B79,'Plantilla publicacion'!$A$3:$M$490,11,0)</f>
        <v>45719</v>
      </c>
      <c r="L79" s="111">
        <f>VLOOKUP(B79,'Plantilla publicacion'!$A$3:$M$490,12,0)</f>
        <v>46003</v>
      </c>
      <c r="M79" s="112"/>
      <c r="N79" s="113" t="str">
        <f>VLOOKUP(B79,'Plantilla publicacion'!$A$3:$M$490,13,0)</f>
        <v>2023-GRUPO DE TRABAJO DE CENTRO DE INFORMACIÓN TECNOLÓGICA Y APOYO A LA GESTIÓN DE PROPIEDAD LA INDUSTRIAL</v>
      </c>
    </row>
    <row r="80" spans="1:14" s="12" customFormat="1" ht="51" x14ac:dyDescent="0.25">
      <c r="A80" s="5" t="str">
        <f>VLOOKUP(B80,'Plantilla publicacion'!$A$3:$B$490,2,0)</f>
        <v>Producto</v>
      </c>
      <c r="B80" s="99" t="s">
        <v>732</v>
      </c>
      <c r="C80" s="226" t="str">
        <f>VLOOKUP(B80,'Plantilla publicacion'!$A$3:$R$490,17,0)</f>
        <v>PND - 2-03-9-b- Seguridad humana y justicia social - Aprovechamiento de la propiedad intelectual / PES - Reindustrialización</v>
      </c>
      <c r="D80" s="226" t="str">
        <f>VLOOKUP(B80,'Plantilla publicacion'!$A$3:$M$490,6,0)</f>
        <v>58-Promover el enfoque preventivo, diferencial y territorial en el que hacer misional de la entidad</v>
      </c>
      <c r="E80" s="22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22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226" t="str">
        <f>VLOOKUP(B80,'Plantilla publicacion'!$A$3:$M$490,7,0)</f>
        <v>N/A</v>
      </c>
      <c r="H80" s="101"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1">
        <f>VLOOKUP(B80,'Plantilla publicacion'!$A$3:$M$490,9,0)</f>
        <v>1</v>
      </c>
      <c r="J80" s="101" t="str">
        <f>VLOOKUP(B80,'Plantilla publicacion'!$A$3:$M$490,10,0)</f>
        <v>Númerica</v>
      </c>
      <c r="K80" s="176">
        <f>VLOOKUP(B80,'Plantilla publicacion'!$A$3:$M$490,11,0)</f>
        <v>45691</v>
      </c>
      <c r="L80" s="176">
        <f>VLOOKUP(B80,'Plantilla publicacion'!$A$3:$M$490,12,0)</f>
        <v>45989</v>
      </c>
      <c r="M80" s="101" t="str">
        <f>IF(ISERROR(VLOOKUP(B80,'Plantilla publicacion'!$A$3:$P$490,16,0)),"NA",VLOOKUP(B80,'Plantilla publicacion'!$A$3:$P$490,16,0))</f>
        <v>PND_2_Fomentar estrategias de sensibilización para el reconocimiento, aprovechamiento y uso responsable de los derechos de PI / PEI_31 / CONPES 4062 Acción 4.7</v>
      </c>
      <c r="N80" s="102" t="str">
        <f>VLOOKUP(B80,'Plantilla publicacion'!$A$3:$M$490,13,0)</f>
        <v>2023-GRUPO DE TRABAJO DE CENTRO DE INFORMACIÓN TECNOLÓGICA Y APOYO A LA GESTIÓN DE PROPIEDAD LA INDUSTRIAL</v>
      </c>
    </row>
    <row r="81" spans="1:14" ht="38.25" x14ac:dyDescent="0.25">
      <c r="A81" s="13" t="str">
        <f>VLOOKUP(B81,'Plantilla publicacion'!$A$3:$B$490,2,0)</f>
        <v>Actividad propia</v>
      </c>
      <c r="B81" s="103" t="s">
        <v>734</v>
      </c>
      <c r="C81" s="227"/>
      <c r="D81" s="227">
        <f>VLOOKUP(B81,'Plantilla publicacion'!$A$3:$M$490,6,0)</f>
        <v>0</v>
      </c>
      <c r="E81" s="227"/>
      <c r="F81" s="227"/>
      <c r="G81" s="227"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f>VLOOKUP(B81,'Plantilla publicacion'!$A$3:$M$490,11,0)</f>
        <v>45691</v>
      </c>
      <c r="L81" s="7">
        <f>VLOOKUP(B81,'Plantilla publicacion'!$A$3:$M$490,12,0)</f>
        <v>45930</v>
      </c>
      <c r="M81" s="58"/>
      <c r="N81" s="104" t="str">
        <f>VLOOKUP(B81,'Plantilla publicacion'!$A$3:$M$490,13,0)</f>
        <v>2023-GRUPO DE TRABAJO DE CENTRO DE INFORMACIÓN TECNOLÓGICA Y APOYO A LA GESTIÓN DE PROPIEDAD LA INDUSTRIAL</v>
      </c>
    </row>
    <row r="82" spans="1:14" ht="39" thickBot="1" x14ac:dyDescent="0.3">
      <c r="A82" s="13" t="str">
        <f>VLOOKUP(B82,'Plantilla publicacion'!$A$3:$B$490,2,0)</f>
        <v>Actividad propia</v>
      </c>
      <c r="B82" s="105" t="s">
        <v>736</v>
      </c>
      <c r="C82" s="228"/>
      <c r="D82" s="228">
        <f>VLOOKUP(B82,'Plantilla publicacion'!$A$3:$M$490,6,0)</f>
        <v>0</v>
      </c>
      <c r="E82" s="228"/>
      <c r="F82" s="228"/>
      <c r="G82" s="228" t="str">
        <f>VLOOKUP(B82,'Plantilla publicacion'!$A$3:$M$490,7,0)</f>
        <v>N/A</v>
      </c>
      <c r="H82" s="107" t="str">
        <f>VLOOKUP(B82,'Plantilla publicacion'!$A$3:$M$490,8,0)</f>
        <v>Elaborar informe de la implementación de la acción CONPES 4.7 propuesta  (Informe anual de la implementación)</v>
      </c>
      <c r="I82" s="107">
        <f>VLOOKUP(B82,'Plantilla publicacion'!$A$3:$M$490,9,0)</f>
        <v>1</v>
      </c>
      <c r="J82" s="107" t="str">
        <f>VLOOKUP(B82,'Plantilla publicacion'!$A$3:$M$490,10,0)</f>
        <v>Númerica</v>
      </c>
      <c r="K82" s="108">
        <f>VLOOKUP(B82,'Plantilla publicacion'!$A$3:$M$490,11,0)</f>
        <v>45931</v>
      </c>
      <c r="L82" s="108">
        <f>VLOOKUP(B82,'Plantilla publicacion'!$A$3:$M$490,12,0)</f>
        <v>45989</v>
      </c>
      <c r="M82" s="109"/>
      <c r="N82" s="110" t="str">
        <f>VLOOKUP(B82,'Plantilla publicacion'!$A$3:$M$490,13,0)</f>
        <v>2023-GRUPO DE TRABAJO DE CENTRO DE INFORMACIÓN TECNOLÓGICA Y APOYO A LA GESTIÓN DE PROPIEDAD LA INDUSTRIAL</v>
      </c>
    </row>
    <row r="83" spans="1:14" s="12" customFormat="1" ht="38.25" x14ac:dyDescent="0.25">
      <c r="A83" s="5" t="str">
        <f>VLOOKUP(B83,'Plantilla publicacion'!$A$3:$B$490,2,0)</f>
        <v>Producto</v>
      </c>
      <c r="B83" s="15" t="s">
        <v>746</v>
      </c>
      <c r="C83" s="227" t="str">
        <f>VLOOKUP(B83,'Plantilla publicacion'!$A$3:$R$490,17,0)</f>
        <v>PND - 5-31-5-b- Convergencia regional - Entidades públicas territoriales y nacionales fortalecidas / PES - Transformación Institucional</v>
      </c>
      <c r="D83" s="227" t="str">
        <f>VLOOKUP(B83,'Plantilla publicacion'!$A$3:$M$490,6,0)</f>
        <v>81-Mejorar la oportunidad en la atención de trámites y servicios.</v>
      </c>
      <c r="E83" s="22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2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27"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75">
        <f>VLOOKUP(B83,'Plantilla publicacion'!$A$3:$M$490,11,0)</f>
        <v>45659</v>
      </c>
      <c r="L83" s="175">
        <f>VLOOKUP(B83,'Plantilla publicacion'!$A$3:$M$490,12,0)</f>
        <v>46022</v>
      </c>
      <c r="M83" s="101">
        <f>IF(ISERROR(VLOOKUP(B83,'Plantilla publicacion'!$A$3:$P$490,16,0)),"NA",VLOOKUP(B83,'Plantilla publicacion'!$A$3:$P$490,16,0))</f>
        <v>0</v>
      </c>
      <c r="N83" s="15" t="str">
        <f>VLOOKUP(B83,'Plantilla publicacion'!$A$3:$M$490,13,0)</f>
        <v>2020-DIRECCIÓN DE NUEVAS CREACIONES</v>
      </c>
    </row>
    <row r="84" spans="1:14" s="12" customFormat="1" ht="38.25" x14ac:dyDescent="0.25">
      <c r="A84" s="13" t="str">
        <f>VLOOKUP(B84,'Plantilla publicacion'!$A$3:$B$490,2,0)</f>
        <v>Actividad propia</v>
      </c>
      <c r="B84" s="6" t="s">
        <v>748</v>
      </c>
      <c r="C84" s="227"/>
      <c r="D84" s="227">
        <f>VLOOKUP(B84,'Plantilla publicacion'!$A$3:$M$490,6,0)</f>
        <v>0</v>
      </c>
      <c r="E84" s="227"/>
      <c r="F84" s="227"/>
      <c r="G84" s="227"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f>VLOOKUP(B84,'Plantilla publicacion'!$A$3:$M$490,11,0)</f>
        <v>45659</v>
      </c>
      <c r="L84" s="7">
        <f>VLOOKUP(B84,'Plantilla publicacion'!$A$3:$M$490,12,0)</f>
        <v>46022</v>
      </c>
      <c r="M84" s="58"/>
      <c r="N84" s="17" t="str">
        <f>VLOOKUP(B84,'Plantilla publicacion'!$A$3:$M$490,13,0)</f>
        <v>2020-DIRECCIÓN DE NUEVAS CREACIONES</v>
      </c>
    </row>
    <row r="85" spans="1:14" ht="51.75" thickBot="1" x14ac:dyDescent="0.3">
      <c r="A85" s="13" t="str">
        <f>VLOOKUP(B85,'Plantilla publicacion'!$A$3:$B$490,2,0)</f>
        <v>Actividad propia</v>
      </c>
      <c r="B85" s="11" t="s">
        <v>749</v>
      </c>
      <c r="C85" s="227"/>
      <c r="D85" s="227">
        <f>VLOOKUP(B85,'Plantilla publicacion'!$A$3:$M$490,6,0)</f>
        <v>0</v>
      </c>
      <c r="E85" s="227"/>
      <c r="F85" s="227"/>
      <c r="G85" s="227"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publicacion'!$A$3:$M$490,9,0)</f>
        <v>95</v>
      </c>
      <c r="J85" s="11" t="str">
        <f>VLOOKUP(B85,'Plantilla publicacion'!$A$3:$M$490,10,0)</f>
        <v>Porcentual</v>
      </c>
      <c r="K85" s="111">
        <f>VLOOKUP(B85,'Plantilla publicacion'!$A$3:$M$490,11,0)</f>
        <v>45659</v>
      </c>
      <c r="L85" s="111">
        <f>VLOOKUP(B85,'Plantilla publicacion'!$A$3:$M$490,12,0)</f>
        <v>46022</v>
      </c>
      <c r="M85" s="112"/>
      <c r="N85" s="113" t="str">
        <f>VLOOKUP(B85,'Plantilla publicacion'!$A$3:$M$490,13,0)</f>
        <v>2020-DIRECCIÓN DE NUEVAS CREACIONES</v>
      </c>
    </row>
    <row r="86" spans="1:14" s="12" customFormat="1" ht="25.5" x14ac:dyDescent="0.25">
      <c r="A86" s="5" t="str">
        <f>VLOOKUP(B86,'Plantilla publicacion'!$A$3:$B$490,2,0)</f>
        <v>Producto</v>
      </c>
      <c r="B86" s="99" t="s">
        <v>757</v>
      </c>
      <c r="C86" s="226" t="str">
        <f>VLOOKUP(B86,'Plantilla publicacion'!$A$3:$R$490,17,0)</f>
        <v>PND - 5-31-5-b- Convergencia regional - Entidades públicas territoriales y nacionales fortalecidas / PES - Transformación Institucional</v>
      </c>
      <c r="D86" s="226" t="str">
        <f>VLOOKUP(B86,'Plantilla publicacion'!$A$3:$M$490,6,0)</f>
        <v>81-Mejorar la oportunidad en la atención de trámites y servicios.</v>
      </c>
      <c r="E86" s="22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22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226" t="str">
        <f>VLOOKUP(B86,'Plantilla publicacion'!$A$3:$M$490,7,0)</f>
        <v>C-3503-0200-0014-20309b</v>
      </c>
      <c r="H86" s="101" t="str">
        <f>VLOOKUP(B86,'Plantilla publicacion'!$A$3:$M$490,8,0)</f>
        <v>Solicitudes pendientes de decisión en materia de registro y cancelación de signos distintivos, decididas.  (Reporte de indicador generado en Tableau o Power BI)</v>
      </c>
      <c r="I86" s="101">
        <f>VLOOKUP(B86,'Plantilla publicacion'!$A$3:$M$490,9,0)</f>
        <v>80</v>
      </c>
      <c r="J86" s="101" t="str">
        <f>VLOOKUP(B86,'Plantilla publicacion'!$A$3:$M$490,10,0)</f>
        <v>Porcentual</v>
      </c>
      <c r="K86" s="176">
        <f>VLOOKUP(B86,'Plantilla publicacion'!$A$3:$M$490,11,0)</f>
        <v>45672</v>
      </c>
      <c r="L86" s="176">
        <f>VLOOKUP(B86,'Plantilla publicacion'!$A$3:$M$490,12,0)</f>
        <v>46022</v>
      </c>
      <c r="M86" s="101">
        <f>IF(ISERROR(VLOOKUP(B86,'Plantilla publicacion'!$A$3:$P$490,16,0)),"NA",VLOOKUP(B86,'Plantilla publicacion'!$A$3:$P$490,16,0))</f>
        <v>0</v>
      </c>
      <c r="N86" s="102" t="str">
        <f>VLOOKUP(B86,'Plantilla publicacion'!$A$3:$M$490,13,0)</f>
        <v>2010-DIRECCION DE SIGNOS DISTINTIVOS</v>
      </c>
    </row>
    <row r="87" spans="1:14" ht="38.25" x14ac:dyDescent="0.25">
      <c r="A87" s="13" t="str">
        <f>VLOOKUP(B87,'Plantilla publicacion'!$A$3:$B$490,2,0)</f>
        <v>Actividad propia</v>
      </c>
      <c r="B87" s="103" t="s">
        <v>759</v>
      </c>
      <c r="C87" s="227"/>
      <c r="D87" s="227">
        <f>VLOOKUP(B87,'Plantilla publicacion'!$A$3:$M$490,6,0)</f>
        <v>0</v>
      </c>
      <c r="E87" s="227"/>
      <c r="F87" s="227"/>
      <c r="G87" s="227"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f>VLOOKUP(B87,'Plantilla publicacion'!$A$3:$M$490,11,0)</f>
        <v>45672</v>
      </c>
      <c r="L87" s="7">
        <f>VLOOKUP(B87,'Plantilla publicacion'!$A$3:$M$490,12,0)</f>
        <v>45961</v>
      </c>
      <c r="M87" s="58"/>
      <c r="N87" s="104" t="str">
        <f>VLOOKUP(B87,'Plantilla publicacion'!$A$3:$M$490,13,0)</f>
        <v>2010-DIRECCION DE SIGNOS DISTINTIVOS</v>
      </c>
    </row>
    <row r="88" spans="1:14" ht="38.25" x14ac:dyDescent="0.25">
      <c r="A88" s="13" t="str">
        <f>VLOOKUP(B88,'Plantilla publicacion'!$A$3:$B$490,2,0)</f>
        <v>Actividad propia</v>
      </c>
      <c r="B88" s="103" t="s">
        <v>761</v>
      </c>
      <c r="C88" s="227"/>
      <c r="D88" s="227">
        <f>VLOOKUP(B88,'Plantilla publicacion'!$A$3:$M$490,6,0)</f>
        <v>0</v>
      </c>
      <c r="E88" s="227"/>
      <c r="F88" s="227"/>
      <c r="G88" s="227"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f>VLOOKUP(B88,'Plantilla publicacion'!$A$3:$M$490,11,0)</f>
        <v>45672</v>
      </c>
      <c r="L88" s="7">
        <f>VLOOKUP(B88,'Plantilla publicacion'!$A$3:$M$490,12,0)</f>
        <v>45961</v>
      </c>
      <c r="M88" s="58"/>
      <c r="N88" s="104" t="str">
        <f>VLOOKUP(B88,'Plantilla publicacion'!$A$3:$M$490,13,0)</f>
        <v>2010-DIRECCION DE SIGNOS DISTINTIVOS</v>
      </c>
    </row>
    <row r="89" spans="1:14" ht="25.5" x14ac:dyDescent="0.25">
      <c r="A89" s="13" t="str">
        <f>VLOOKUP(B89,'Plantilla publicacion'!$A$3:$B$490,2,0)</f>
        <v>Actividad propia</v>
      </c>
      <c r="B89" s="103" t="s">
        <v>763</v>
      </c>
      <c r="C89" s="227"/>
      <c r="D89" s="227">
        <f>VLOOKUP(B89,'Plantilla publicacion'!$A$3:$M$490,6,0)</f>
        <v>0</v>
      </c>
      <c r="E89" s="227"/>
      <c r="F89" s="227"/>
      <c r="G89" s="227"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f>VLOOKUP(B89,'Plantilla publicacion'!$A$3:$M$490,11,0)</f>
        <v>45672</v>
      </c>
      <c r="L89" s="7">
        <f>VLOOKUP(B89,'Plantilla publicacion'!$A$3:$M$490,12,0)</f>
        <v>46022</v>
      </c>
      <c r="M89" s="58"/>
      <c r="N89" s="104" t="str">
        <f>VLOOKUP(B89,'Plantilla publicacion'!$A$3:$M$490,13,0)</f>
        <v>2010-DIRECCION DE SIGNOS DISTINTIVOS</v>
      </c>
    </row>
    <row r="90" spans="1:14" ht="38.25" x14ac:dyDescent="0.25">
      <c r="A90" s="13" t="str">
        <f>VLOOKUP(B90,'Plantilla publicacion'!$A$3:$B$490,2,0)</f>
        <v>Actividad propia</v>
      </c>
      <c r="B90" s="120" t="s">
        <v>765</v>
      </c>
      <c r="C90" s="227"/>
      <c r="D90" s="227">
        <f>VLOOKUP(B90,'Plantilla publicacion'!$A$3:$M$490,6,0)</f>
        <v>0</v>
      </c>
      <c r="E90" s="227"/>
      <c r="F90" s="227"/>
      <c r="G90" s="227"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1">
        <f>VLOOKUP(B90,'Plantilla publicacion'!$A$3:$M$490,11,0)</f>
        <v>45870</v>
      </c>
      <c r="L90" s="111">
        <f>VLOOKUP(B90,'Plantilla publicacion'!$A$3:$M$490,12,0)</f>
        <v>46022</v>
      </c>
      <c r="M90" s="112"/>
      <c r="N90" s="145" t="str">
        <f>VLOOKUP(B90,'Plantilla publicacion'!$A$3:$M$490,13,0)</f>
        <v>2010-DIRECCION DE SIGNOS DISTINTIVOS</v>
      </c>
    </row>
    <row r="91" spans="1:14" s="12" customFormat="1" ht="38.25" x14ac:dyDescent="0.25">
      <c r="A91" s="5" t="str">
        <f>VLOOKUP(B91,'Plantilla publicacion'!$A$3:$B$490,2,0)</f>
        <v>Producto</v>
      </c>
      <c r="B91" s="140" t="s">
        <v>921</v>
      </c>
      <c r="C91" s="227" t="str">
        <f>VLOOKUP(B91,'Plantilla publicacion'!$A$3:$R$490,17,0)</f>
        <v>PND - 5-31-5-b- Convergencia regional - Entidades públicas territoriales y nacionales fortalecidas / PES - Transformación Institucional</v>
      </c>
      <c r="D91" s="227" t="str">
        <f>VLOOKUP(B91,'Plantilla publicacion'!$A$3:$M$490,6,0)</f>
        <v>56-Fortalecer la gestión de la información, el conocimiento y la innovación para optimizar la capacidad institucional</v>
      </c>
      <c r="E91" s="22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2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27"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75">
        <f>VLOOKUP(B91,'Plantilla publicacion'!$A$3:$M$490,11,0)</f>
        <v>45691</v>
      </c>
      <c r="L91" s="175">
        <f>VLOOKUP(B91,'Plantilla publicacion'!$A$3:$M$490,12,0)</f>
        <v>45989</v>
      </c>
      <c r="M91" s="15">
        <f>IF(ISERROR(VLOOKUP(B91,'Plantilla publicacion'!$A$3:$P$490,16,0)),"NA",VLOOKUP(B91,'Plantilla publicacion'!$A$3:$P$490,16,0))</f>
        <v>0</v>
      </c>
      <c r="N91" s="141" t="str">
        <f>VLOOKUP(B91,'Plantilla publicacion'!$A$3:$M$490,13,0)</f>
        <v>7200-DIRECCION DE HABEAS DATA</v>
      </c>
    </row>
    <row r="92" spans="1:14" ht="25.5" x14ac:dyDescent="0.25">
      <c r="A92" s="13" t="str">
        <f>VLOOKUP(B92,'Plantilla publicacion'!$A$3:$B$490,2,0)</f>
        <v>Actividad propia</v>
      </c>
      <c r="B92" s="103" t="s">
        <v>923</v>
      </c>
      <c r="C92" s="227"/>
      <c r="D92" s="227">
        <f>VLOOKUP(B92,'Plantilla publicacion'!$A$3:$M$490,6,0)</f>
        <v>0</v>
      </c>
      <c r="E92" s="227"/>
      <c r="F92" s="227"/>
      <c r="G92" s="227"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f>VLOOKUP(B92,'Plantilla publicacion'!$A$3:$M$490,11,0)</f>
        <v>45691</v>
      </c>
      <c r="L92" s="7">
        <f>VLOOKUP(B92,'Plantilla publicacion'!$A$3:$M$490,12,0)</f>
        <v>45842</v>
      </c>
      <c r="M92" s="58"/>
      <c r="N92" s="104" t="str">
        <f>VLOOKUP(B92,'Plantilla publicacion'!$A$3:$M$490,13,0)</f>
        <v>7200-DIRECCION DE HABEAS DATA</v>
      </c>
    </row>
    <row r="93" spans="1:14" ht="25.5" x14ac:dyDescent="0.25">
      <c r="A93" s="13" t="str">
        <f>VLOOKUP(B93,'Plantilla publicacion'!$A$3:$B$490,2,0)</f>
        <v>Actividad propia</v>
      </c>
      <c r="B93" s="103" t="s">
        <v>925</v>
      </c>
      <c r="C93" s="227"/>
      <c r="D93" s="227">
        <f>VLOOKUP(B93,'Plantilla publicacion'!$A$3:$M$490,6,0)</f>
        <v>0</v>
      </c>
      <c r="E93" s="227"/>
      <c r="F93" s="227"/>
      <c r="G93" s="227"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f>VLOOKUP(B93,'Plantilla publicacion'!$A$3:$M$490,11,0)</f>
        <v>45720</v>
      </c>
      <c r="L93" s="7">
        <f>VLOOKUP(B93,'Plantilla publicacion'!$A$3:$M$490,12,0)</f>
        <v>45835</v>
      </c>
      <c r="M93" s="58"/>
      <c r="N93" s="104" t="str">
        <f>VLOOKUP(B93,'Plantilla publicacion'!$A$3:$M$490,13,0)</f>
        <v>7200-DIRECCION DE HABEAS DATA</v>
      </c>
    </row>
    <row r="94" spans="1:14" s="12" customFormat="1" ht="26.25" thickBot="1" x14ac:dyDescent="0.3">
      <c r="A94" s="13" t="str">
        <f>VLOOKUP(B94,'Plantilla publicacion'!$A$3:$B$490,2,0)</f>
        <v>Actividad propia</v>
      </c>
      <c r="B94" s="105" t="s">
        <v>927</v>
      </c>
      <c r="C94" s="228"/>
      <c r="D94" s="228">
        <f>VLOOKUP(B94,'Plantilla publicacion'!$A$3:$M$490,6,0)</f>
        <v>0</v>
      </c>
      <c r="E94" s="228"/>
      <c r="F94" s="228"/>
      <c r="G94" s="228" t="str">
        <f>VLOOKUP(B94,'Plantilla publicacion'!$A$3:$M$490,7,0)</f>
        <v>N/A</v>
      </c>
      <c r="H94" s="107" t="str">
        <f>VLOOKUP(B94,'Plantilla publicacion'!$A$3:$M$490,8,0)</f>
        <v>Realizar informe respecto de las órdenes impartidas, de la ley 1581 de 2012  (Documento respecto de la ley 1581 de 2012/único entregable)</v>
      </c>
      <c r="I94" s="107">
        <f>VLOOKUP(B94,'Plantilla publicacion'!$A$3:$M$490,9,0)</f>
        <v>1</v>
      </c>
      <c r="J94" s="107" t="str">
        <f>VLOOKUP(B94,'Plantilla publicacion'!$A$3:$M$490,10,0)</f>
        <v>Númerica</v>
      </c>
      <c r="K94" s="108">
        <f>VLOOKUP(B94,'Plantilla publicacion'!$A$3:$M$490,11,0)</f>
        <v>45839</v>
      </c>
      <c r="L94" s="108">
        <f>VLOOKUP(B94,'Plantilla publicacion'!$A$3:$M$490,12,0)</f>
        <v>45989</v>
      </c>
      <c r="M94" s="109"/>
      <c r="N94" s="110" t="str">
        <f>VLOOKUP(B94,'Plantilla publicacion'!$A$3:$M$490,13,0)</f>
        <v>7200-DIRECCION DE HABEAS DATA</v>
      </c>
    </row>
    <row r="95" spans="1:14" s="12" customFormat="1" ht="25.5" x14ac:dyDescent="0.25">
      <c r="A95" s="5" t="str">
        <f>VLOOKUP(B95,'Plantilla publicacion'!$A$3:$B$490,2,0)</f>
        <v>Producto</v>
      </c>
      <c r="B95" s="15" t="s">
        <v>946</v>
      </c>
      <c r="C95" s="227" t="str">
        <f>VLOOKUP(B95,'Plantilla publicacion'!$A$3:$R$490,17,0)</f>
        <v>PND - 5-31-5-b- Convergencia regional - Entidades públicas territoriales y nacionales fortalecidas / PES - Transformación Institucional</v>
      </c>
      <c r="D95" s="227" t="str">
        <f>VLOOKUP(B95,'Plantilla publicacion'!$A$3:$M$490,6,0)</f>
        <v>81-Mejorar la oportunidad en la atención de trámites y servicios.</v>
      </c>
      <c r="E95" s="22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2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27"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75">
        <f>VLOOKUP(B95,'Plantilla publicacion'!$A$3:$M$490,11,0)</f>
        <v>45691</v>
      </c>
      <c r="L95" s="175">
        <f>VLOOKUP(B95,'Plantilla publicacion'!$A$3:$M$490,12,0)</f>
        <v>46022</v>
      </c>
      <c r="M95" s="15">
        <f>IF(ISERROR(VLOOKUP(B95,'Plantilla publicacion'!$A$3:$P$490,16,0)),"NA",VLOOKUP(B95,'Plantilla publicacion'!$A$3:$P$490,16,0))</f>
        <v>0</v>
      </c>
      <c r="N95" s="15" t="str">
        <f>VLOOKUP(B95,'Plantilla publicacion'!$A$3:$M$490,13,0)</f>
        <v>72-GRUPO DE TRABAJO DE ATENCION AL CIUDADANO</v>
      </c>
    </row>
    <row r="96" spans="1:14" ht="25.5" x14ac:dyDescent="0.25">
      <c r="A96" s="13" t="str">
        <f>VLOOKUP(B96,'Plantilla publicacion'!$A$3:$B$490,2,0)</f>
        <v>Actividad propia</v>
      </c>
      <c r="B96" s="6" t="s">
        <v>948</v>
      </c>
      <c r="C96" s="227"/>
      <c r="D96" s="227">
        <f>VLOOKUP(B96,'Plantilla publicacion'!$A$3:$M$490,6,0)</f>
        <v>0</v>
      </c>
      <c r="E96" s="227"/>
      <c r="F96" s="227"/>
      <c r="G96" s="227"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f>VLOOKUP(B96,'Plantilla publicacion'!$A$3:$M$490,11,0)</f>
        <v>45691</v>
      </c>
      <c r="L96" s="7">
        <f>VLOOKUP(B96,'Plantilla publicacion'!$A$3:$M$490,12,0)</f>
        <v>45747</v>
      </c>
      <c r="M96" s="58"/>
      <c r="N96" s="17" t="str">
        <f>VLOOKUP(B96,'Plantilla publicacion'!$A$3:$M$490,13,0)</f>
        <v>72-GRUPO DE TRABAJO DE ATENCION AL CIUDADANO</v>
      </c>
    </row>
    <row r="97" spans="1:14" s="12" customFormat="1" ht="25.5" x14ac:dyDescent="0.25">
      <c r="A97" s="13" t="str">
        <f>VLOOKUP(B97,'Plantilla publicacion'!$A$3:$B$490,2,0)</f>
        <v>Actividad propia</v>
      </c>
      <c r="B97" s="6" t="s">
        <v>950</v>
      </c>
      <c r="C97" s="227"/>
      <c r="D97" s="227">
        <f>VLOOKUP(B97,'Plantilla publicacion'!$A$3:$M$490,6,0)</f>
        <v>0</v>
      </c>
      <c r="E97" s="227"/>
      <c r="F97" s="227"/>
      <c r="G97" s="227"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f>VLOOKUP(B97,'Plantilla publicacion'!$A$3:$M$490,11,0)</f>
        <v>45748</v>
      </c>
      <c r="L97" s="7">
        <f>VLOOKUP(B97,'Plantilla publicacion'!$A$3:$M$490,12,0)</f>
        <v>46022</v>
      </c>
      <c r="M97" s="58"/>
      <c r="N97" s="17" t="str">
        <f>VLOOKUP(B97,'Plantilla publicacion'!$A$3:$M$490,13,0)</f>
        <v>72-GRUPO DE TRABAJO DE ATENCION AL CIUDADANO</v>
      </c>
    </row>
    <row r="98" spans="1:14" ht="26.25" thickBot="1" x14ac:dyDescent="0.3">
      <c r="A98" s="13" t="str">
        <f>VLOOKUP(B98,'Plantilla publicacion'!$A$3:$B$490,2,0)</f>
        <v>Actividad propia</v>
      </c>
      <c r="B98" s="11" t="s">
        <v>951</v>
      </c>
      <c r="C98" s="227"/>
      <c r="D98" s="227">
        <f>VLOOKUP(B98,'Plantilla publicacion'!$A$3:$M$490,6,0)</f>
        <v>0</v>
      </c>
      <c r="E98" s="227"/>
      <c r="F98" s="227"/>
      <c r="G98" s="227"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1">
        <f>VLOOKUP(B98,'Plantilla publicacion'!$A$3:$M$490,11,0)</f>
        <v>45992</v>
      </c>
      <c r="L98" s="111">
        <f>VLOOKUP(B98,'Plantilla publicacion'!$A$3:$M$490,12,0)</f>
        <v>46022</v>
      </c>
      <c r="M98" s="112"/>
      <c r="N98" s="113" t="str">
        <f>VLOOKUP(B98,'Plantilla publicacion'!$A$3:$M$490,13,0)</f>
        <v>72-GRUPO DE TRABAJO DE ATENCION AL CIUDADANO</v>
      </c>
    </row>
    <row r="99" spans="1:14" s="12" customFormat="1" ht="51" customHeight="1" x14ac:dyDescent="0.25">
      <c r="A99" s="142" t="str">
        <f>VLOOKUP(B99,'Plantilla publicacion'!$A$3:$B$490,2,0)</f>
        <v>Producto</v>
      </c>
      <c r="B99" s="101" t="s">
        <v>977</v>
      </c>
      <c r="C99" s="226" t="str">
        <f>VLOOKUP(B99,'Plantilla publicacion'!$A$3:$R$490,17,0)</f>
        <v>PND - 5-31-5-b- Convergencia regional - Entidades públicas territoriales y nacionales fortalecidas / PES - Transformación Institucional</v>
      </c>
      <c r="D99" s="226" t="str">
        <f>VLOOKUP(B99,'Plantilla publicacion'!$A$3:$M$490,6,0)</f>
        <v>56-Fortalecer la gestión de la información, el conocimiento y la innovación para optimizar la capacidad institucional</v>
      </c>
      <c r="E99" s="226"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226" t="str">
        <f>VLOOKUP(B99,'Plantilla publicacion'!$A$3:$M$490,7,0)</f>
        <v>FUNCIONAMIENTO</v>
      </c>
      <c r="H99" s="101"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1">
        <f>VLOOKUP(B99,'Plantilla publicacion'!$A$3:$M$490,9,0)</f>
        <v>10</v>
      </c>
      <c r="J99" s="101" t="str">
        <f>VLOOKUP(B99,'Plantilla publicacion'!$A$3:$M$490,10,0)</f>
        <v>Númerica</v>
      </c>
      <c r="K99" s="176">
        <f>VLOOKUP(B99,'Plantilla publicacion'!$A$3:$M$490,11,0)</f>
        <v>45672</v>
      </c>
      <c r="L99" s="176">
        <f>VLOOKUP(B99,'Plantilla publicacion'!$A$3:$M$490,12,0)</f>
        <v>46006</v>
      </c>
      <c r="M99" s="101" t="str">
        <f>IF(ISERROR(VLOOKUP(B99,'Plantilla publicacion'!$A$3:$P$490,16,0)),"NA",VLOOKUP(B99,'Plantilla publicacion'!$A$3:$P$490,16,0))</f>
        <v>PND_8_Fortalecer las capacidades y conocimiento sobre derechos y deberes de las relaciones de consumo / PND_9_Ampliar los instrumentos de prevención</v>
      </c>
      <c r="N99" s="102" t="str">
        <f>VLOOKUP(B99,'Plantilla publicacion'!$A$3:$M$490,13,0)</f>
        <v>3200-DIRECCIÓN DE INVESTIGACIONES DE PROTECCIÓN DE USUARIOS DE SERVICIOS DE COMUNICACIONES</v>
      </c>
    </row>
    <row r="100" spans="1:14" ht="38.25" x14ac:dyDescent="0.25">
      <c r="A100" s="143" t="str">
        <f>VLOOKUP(B100,'Plantilla publicacion'!$A$3:$B$490,2,0)</f>
        <v>Actividad propia</v>
      </c>
      <c r="B100" s="6" t="s">
        <v>980</v>
      </c>
      <c r="C100" s="227"/>
      <c r="D100" s="227">
        <f>VLOOKUP(B100,'Plantilla publicacion'!$A$3:$M$490,6,0)</f>
        <v>0</v>
      </c>
      <c r="E100" s="227"/>
      <c r="F100" s="98"/>
      <c r="G100" s="227"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f>VLOOKUP(B100,'Plantilla publicacion'!$A$3:$M$490,11,0)</f>
        <v>45672</v>
      </c>
      <c r="L100" s="7">
        <f>VLOOKUP(B100,'Plantilla publicacion'!$A$3:$M$490,12,0)</f>
        <v>45702</v>
      </c>
      <c r="M100" s="58"/>
      <c r="N100" s="104" t="str">
        <f>VLOOKUP(B100,'Plantilla publicacion'!$A$3:$M$490,13,0)</f>
        <v>3200-DIRECCIÓN DE INVESTIGACIONES DE PROTECCIÓN DE USUARIOS DE SERVICIOS DE COMUNICACIONES</v>
      </c>
    </row>
    <row r="101" spans="1:14" ht="39" thickBot="1" x14ac:dyDescent="0.3">
      <c r="A101" s="144" t="str">
        <f>VLOOKUP(B101,'Plantilla publicacion'!$A$3:$B$490,2,0)</f>
        <v>Actividad propia</v>
      </c>
      <c r="B101" s="107" t="s">
        <v>982</v>
      </c>
      <c r="C101" s="228"/>
      <c r="D101" s="228">
        <f>VLOOKUP(B101,'Plantilla publicacion'!$A$3:$M$490,6,0)</f>
        <v>0</v>
      </c>
      <c r="E101" s="228"/>
      <c r="F101" s="106"/>
      <c r="G101" s="228" t="str">
        <f>VLOOKUP(B101,'Plantilla publicacion'!$A$3:$M$490,7,0)</f>
        <v>N/A</v>
      </c>
      <c r="H101" s="107" t="str">
        <f>VLOOKUP(B101,'Plantilla publicacion'!$A$3:$M$490,8,0)</f>
        <v>Realizar las jornadas de capacitación (Soportes de desarrollo de capacitaciones (Presentación  y/o listas asistencia  y/o fotos)</v>
      </c>
      <c r="I101" s="107">
        <f>VLOOKUP(B101,'Plantilla publicacion'!$A$3:$M$490,9,0)</f>
        <v>10</v>
      </c>
      <c r="J101" s="107" t="str">
        <f>VLOOKUP(B101,'Plantilla publicacion'!$A$3:$M$490,10,0)</f>
        <v>Númerica</v>
      </c>
      <c r="K101" s="108">
        <f>VLOOKUP(B101,'Plantilla publicacion'!$A$3:$M$490,11,0)</f>
        <v>45705</v>
      </c>
      <c r="L101" s="108">
        <f>VLOOKUP(B101,'Plantilla publicacion'!$A$3:$M$490,12,0)</f>
        <v>46006</v>
      </c>
      <c r="M101" s="109"/>
      <c r="N101" s="110" t="str">
        <f>VLOOKUP(B101,'Plantilla publicacion'!$A$3:$M$490,13,0)</f>
        <v>3200-DIRECCIÓN DE INVESTIGACIONES DE PROTECCIÓN DE USUARIOS DE SERVICIOS DE COMUNICACIONES</v>
      </c>
    </row>
    <row r="102" spans="1:14" s="12" customFormat="1" ht="38.25" x14ac:dyDescent="0.25">
      <c r="A102" s="5" t="str">
        <f>VLOOKUP(B102,'Plantilla publicacion'!$A$3:$B$490,2,0)</f>
        <v>Producto</v>
      </c>
      <c r="B102" s="140" t="s">
        <v>983</v>
      </c>
      <c r="C102" s="227" t="str">
        <f>VLOOKUP(B102,'Plantilla publicacion'!$A$3:$R$490,17,0)</f>
        <v>PND - 5-31-5-b- Convergencia regional - Entidades públicas territoriales y nacionales fortalecidas / PES - Transformación Institucional</v>
      </c>
      <c r="D102" s="227" t="str">
        <f>VLOOKUP(B102,'Plantilla publicacion'!$A$3:$M$490,6,0)</f>
        <v>81-Mejorar la oportunidad en la atención de trámites y servicios.</v>
      </c>
      <c r="E102" s="22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2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27"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75">
        <f>VLOOKUP(B102,'Plantilla publicacion'!$A$3:$M$490,11,0)</f>
        <v>45659</v>
      </c>
      <c r="L102" s="175">
        <f>VLOOKUP(B102,'Plantilla publicacion'!$A$3:$M$490,12,0)</f>
        <v>46021</v>
      </c>
      <c r="M102" s="15">
        <f>IF(ISERROR(VLOOKUP(B102,'Plantilla publicacion'!$A$3:$P$490,16,0)),"NA",VLOOKUP(B102,'Plantilla publicacion'!$A$3:$P$490,16,0))</f>
        <v>0</v>
      </c>
      <c r="N102" s="141" t="str">
        <f>VLOOKUP(B102,'Plantilla publicacion'!$A$3:$M$490,13,0)</f>
        <v>3200-DIRECCIÓN DE INVESTIGACIONES DE PROTECCIÓN DE USUARIOS DE SERVICIOS DE COMUNICACIONES</v>
      </c>
    </row>
    <row r="103" spans="1:14" ht="38.25" x14ac:dyDescent="0.25">
      <c r="A103" s="13" t="str">
        <f>VLOOKUP(B103,'Plantilla publicacion'!$A$3:$B$490,2,0)</f>
        <v>Actividad propia</v>
      </c>
      <c r="B103" s="103" t="s">
        <v>985</v>
      </c>
      <c r="C103" s="227"/>
      <c r="D103" s="227">
        <f>VLOOKUP(B103,'Plantilla publicacion'!$A$3:$M$490,6,0)</f>
        <v>0</v>
      </c>
      <c r="E103" s="227"/>
      <c r="F103" s="227"/>
      <c r="G103" s="227"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f>VLOOKUP(B103,'Plantilla publicacion'!$A$3:$M$490,11,0)</f>
        <v>45659</v>
      </c>
      <c r="L103" s="7">
        <f>VLOOKUP(B103,'Plantilla publicacion'!$A$3:$M$490,12,0)</f>
        <v>45730</v>
      </c>
      <c r="M103" s="58"/>
      <c r="N103" s="104" t="str">
        <f>VLOOKUP(B103,'Plantilla publicacion'!$A$3:$M$490,13,0)</f>
        <v>3200-DIRECCIÓN DE INVESTIGACIONES DE PROTECCIÓN DE USUARIOS DE SERVICIOS DE COMUNICACIONES</v>
      </c>
    </row>
    <row r="104" spans="1:14" ht="38.25" x14ac:dyDescent="0.25">
      <c r="A104" s="13" t="str">
        <f>VLOOKUP(B104,'Plantilla publicacion'!$A$3:$B$490,2,0)</f>
        <v>Actividad propia</v>
      </c>
      <c r="B104" s="103" t="s">
        <v>987</v>
      </c>
      <c r="C104" s="227"/>
      <c r="D104" s="227">
        <f>VLOOKUP(B104,'Plantilla publicacion'!$A$3:$M$490,6,0)</f>
        <v>0</v>
      </c>
      <c r="E104" s="227"/>
      <c r="F104" s="227"/>
      <c r="G104" s="227"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f>VLOOKUP(B104,'Plantilla publicacion'!$A$3:$M$490,11,0)</f>
        <v>45659</v>
      </c>
      <c r="L104" s="7">
        <f>VLOOKUP(B104,'Plantilla publicacion'!$A$3:$M$490,12,0)</f>
        <v>45853</v>
      </c>
      <c r="M104" s="58"/>
      <c r="N104" s="104" t="str">
        <f>VLOOKUP(B104,'Plantilla publicacion'!$A$3:$M$490,13,0)</f>
        <v>3200-DIRECCIÓN DE INVESTIGACIONES DE PROTECCIÓN DE USUARIOS DE SERVICIOS DE COMUNICACIONES</v>
      </c>
    </row>
    <row r="105" spans="1:14" ht="39" thickBot="1" x14ac:dyDescent="0.3">
      <c r="A105" s="13" t="str">
        <f>VLOOKUP(B105,'Plantilla publicacion'!$A$3:$B$490,2,0)</f>
        <v>Actividad propia</v>
      </c>
      <c r="B105" s="105" t="s">
        <v>988</v>
      </c>
      <c r="C105" s="228"/>
      <c r="D105" s="228">
        <f>VLOOKUP(B105,'Plantilla publicacion'!$A$3:$M$490,6,0)</f>
        <v>0</v>
      </c>
      <c r="E105" s="228"/>
      <c r="F105" s="228"/>
      <c r="G105" s="228" t="str">
        <f>VLOOKUP(B105,'Plantilla publicacion'!$A$3:$M$490,7,0)</f>
        <v>N/A</v>
      </c>
      <c r="H105" s="107" t="str">
        <f>VLOOKUP(B105,'Plantilla publicacion'!$A$3:$M$490,8,0)</f>
        <v>Resolver los recursos de reposición identificados en el inventario de la actividad anterior en 6 meses o menos (listado definitivo realizado)</v>
      </c>
      <c r="I105" s="107">
        <f>VLOOKUP(B105,'Plantilla publicacion'!$A$3:$M$490,9,0)</f>
        <v>80</v>
      </c>
      <c r="J105" s="107" t="str">
        <f>VLOOKUP(B105,'Plantilla publicacion'!$A$3:$M$490,10,0)</f>
        <v>Porcentual</v>
      </c>
      <c r="K105" s="108">
        <f>VLOOKUP(B105,'Plantilla publicacion'!$A$3:$M$490,11,0)</f>
        <v>45659</v>
      </c>
      <c r="L105" s="108">
        <f>VLOOKUP(B105,'Plantilla publicacion'!$A$3:$M$490,12,0)</f>
        <v>46021</v>
      </c>
      <c r="M105" s="109"/>
      <c r="N105" s="110" t="str">
        <f>VLOOKUP(B105,'Plantilla publicacion'!$A$3:$M$490,13,0)</f>
        <v>3200-DIRECCIÓN DE INVESTIGACIONES DE PROTECCIÓN DE USUARIOS DE SERVICIOS DE COMUNICACIONES</v>
      </c>
    </row>
    <row r="106" spans="1:14" s="12" customFormat="1" ht="51" x14ac:dyDescent="0.25">
      <c r="A106" s="5" t="str">
        <f>VLOOKUP(B106,'Plantilla publicacion'!$A$3:$B$490,2,0)</f>
        <v>Producto</v>
      </c>
      <c r="B106" s="140" t="s">
        <v>991</v>
      </c>
      <c r="C106" s="227" t="str">
        <f>VLOOKUP(B106,'Plantilla publicacion'!$A$3:$R$490,17,0)</f>
        <v>PND - 5-31-5-b- Convergencia regional - Entidades públicas territoriales y nacionales fortalecidas / PES - Transformación Institucional</v>
      </c>
      <c r="D106" s="227" t="str">
        <f>VLOOKUP(B106,'Plantilla publicacion'!$A$3:$M$490,6,0)</f>
        <v>81-Mejorar la oportunidad en la atención de trámites y servicios.</v>
      </c>
      <c r="E106" s="22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2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27"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75">
        <f>VLOOKUP(B106,'Plantilla publicacion'!$A$3:$M$490,11,0)</f>
        <v>45659</v>
      </c>
      <c r="L106" s="175">
        <f>VLOOKUP(B106,'Plantilla publicacion'!$A$3:$M$490,12,0)</f>
        <v>46022</v>
      </c>
      <c r="M106" s="15">
        <f>IF(ISERROR(VLOOKUP(B106,'Plantilla publicacion'!$A$3:$P$490,16,0)),"NA",VLOOKUP(B106,'Plantilla publicacion'!$A$3:$P$490,16,0))</f>
        <v>0</v>
      </c>
      <c r="N106" s="141" t="str">
        <f>VLOOKUP(B106,'Plantilla publicacion'!$A$3:$M$490,13,0)</f>
        <v>2000-DESPACHO DEL SUPERINTENDENTE DELEGADO PARA LA PROPIEDAD INDUSTRIAL</v>
      </c>
    </row>
    <row r="107" spans="1:14" ht="51.75" thickBot="1" x14ac:dyDescent="0.3">
      <c r="A107" s="13" t="str">
        <f>VLOOKUP(B107,'Plantilla publicacion'!$A$3:$B$490,2,0)</f>
        <v>Actividad propia</v>
      </c>
      <c r="B107" s="105" t="s">
        <v>993</v>
      </c>
      <c r="C107" s="228"/>
      <c r="D107" s="228">
        <f>VLOOKUP(B107,'Plantilla publicacion'!$A$3:$M$490,6,0)</f>
        <v>0</v>
      </c>
      <c r="E107" s="228"/>
      <c r="F107" s="228"/>
      <c r="G107" s="228" t="str">
        <f>VLOOKUP(B107,'Plantilla publicacion'!$A$3:$M$490,7,0)</f>
        <v>N/A</v>
      </c>
      <c r="H107" s="107"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7">
        <f>VLOOKUP(B107,'Plantilla publicacion'!$A$3:$M$490,9,0)</f>
        <v>60</v>
      </c>
      <c r="J107" s="107" t="str">
        <f>VLOOKUP(B107,'Plantilla publicacion'!$A$3:$M$490,10,0)</f>
        <v>Porcentual</v>
      </c>
      <c r="K107" s="108">
        <f>VLOOKUP(B107,'Plantilla publicacion'!$A$3:$M$490,11,0)</f>
        <v>45659</v>
      </c>
      <c r="L107" s="108">
        <f>VLOOKUP(B107,'Plantilla publicacion'!$A$3:$M$490,12,0)</f>
        <v>46022</v>
      </c>
      <c r="M107" s="109"/>
      <c r="N107" s="110" t="str">
        <f>VLOOKUP(B107,'Plantilla publicacion'!$A$3:$M$490,13,0)</f>
        <v>2000-DESPACHO DEL SUPERINTENDENTE DELEGADO PARA LA PROPIEDAD INDUSTRIAL</v>
      </c>
    </row>
    <row r="108" spans="1:14" s="12" customFormat="1" ht="63.75" x14ac:dyDescent="0.25">
      <c r="A108" s="5" t="str">
        <f>VLOOKUP(B108,'Plantilla publicacion'!$A$3:$B$490,2,0)</f>
        <v>Producto</v>
      </c>
      <c r="B108" s="99" t="s">
        <v>994</v>
      </c>
      <c r="C108" s="226" t="str">
        <f>VLOOKUP(B108,'Plantilla publicacion'!$A$3:$R$490,17,0)</f>
        <v>PND - 5-31-5-b- Convergencia regional - Entidades públicas territoriales y nacionales fortalecidas / PES - Transformación Institucional</v>
      </c>
      <c r="D108" s="226" t="str">
        <f>VLOOKUP(B108,'Plantilla publicacion'!$A$3:$M$490,6,0)</f>
        <v>56-Fortalecer la gestión de la información, el conocimiento y la innovación para optimizar la capacidad institucional</v>
      </c>
      <c r="E108" s="22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22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226" t="str">
        <f>VLOOKUP(B108,'Plantilla publicacion'!$A$3:$M$490,7,0)</f>
        <v>N/A</v>
      </c>
      <c r="H108" s="101" t="str">
        <f>VLOOKUP(B108,'Plantilla publicacion'!$A$3:$M$490,8,0)</f>
        <v>Protocolo para la promoción, sensibilización y orientación al ciudadano en temas de Propiedad Industrial, mediante comunicación clara, oportuna y veraz, socializado (Acta de socialización firmada)</v>
      </c>
      <c r="I108" s="101">
        <f>VLOOKUP(B108,'Plantilla publicacion'!$A$3:$M$490,9,0)</f>
        <v>1</v>
      </c>
      <c r="J108" s="101" t="str">
        <f>VLOOKUP(B108,'Plantilla publicacion'!$A$3:$M$490,10,0)</f>
        <v>Númerica</v>
      </c>
      <c r="K108" s="176">
        <f>VLOOKUP(B108,'Plantilla publicacion'!$A$3:$M$490,11,0)</f>
        <v>45719</v>
      </c>
      <c r="L108" s="176">
        <f>VLOOKUP(B108,'Plantilla publicacion'!$A$3:$M$490,12,0)</f>
        <v>45961</v>
      </c>
      <c r="M108" s="15">
        <f>IF(ISERROR(VLOOKUP(B108,'Plantilla publicacion'!$A$3:$P$490,16,0)),"NA",VLOOKUP(B108,'Plantilla publicacion'!$A$3:$P$490,16,0))</f>
        <v>0</v>
      </c>
      <c r="N108" s="102" t="str">
        <f>VLOOKUP(B108,'Plantilla publicacion'!$A$3:$M$490,13,0)</f>
        <v>2000-DESPACHO DEL SUPERINTENDENTE DELEGADO PARA LA PROPIEDAD INDUSTRIAL;
2023-GRUPO DE TRABAJO DE CENTRO DE INFORMACIÓN TECNOLÓGICA Y APOYO A LA GESTIÓN DE PROPIEDAD LA INDUSTRIAL</v>
      </c>
    </row>
    <row r="109" spans="1:14" s="12" customFormat="1" ht="38.25" x14ac:dyDescent="0.25">
      <c r="A109" s="13" t="str">
        <f>VLOOKUP(B109,'Plantilla publicacion'!$A$3:$B$490,2,0)</f>
        <v>Actividad sin participación</v>
      </c>
      <c r="B109" s="103" t="s">
        <v>997</v>
      </c>
      <c r="C109" s="227"/>
      <c r="D109" s="227">
        <f>VLOOKUP(B109,'Plantilla publicacion'!$A$3:$M$490,6,0)</f>
        <v>0</v>
      </c>
      <c r="E109" s="227"/>
      <c r="F109" s="227"/>
      <c r="G109" s="227"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f>VLOOKUP(B109,'Plantilla publicacion'!$A$3:$M$490,11,0)</f>
        <v>45719</v>
      </c>
      <c r="L109" s="7">
        <f>VLOOKUP(B109,'Plantilla publicacion'!$A$3:$M$490,12,0)</f>
        <v>45747</v>
      </c>
      <c r="M109" s="58"/>
      <c r="N109" s="104" t="str">
        <f>VLOOKUP(B109,'Plantilla publicacion'!$A$3:$M$490,13,0)</f>
        <v>2023-GRUPO DE TRABAJO DE CENTRO DE INFORMACIÓN TECNOLÓGICA Y APOYO A LA GESTIÓN DE PROPIEDAD LA INDUSTRIAL</v>
      </c>
    </row>
    <row r="110" spans="1:14" ht="63.75" x14ac:dyDescent="0.25">
      <c r="A110" s="13" t="str">
        <f>VLOOKUP(B110,'Plantilla publicacion'!$A$3:$B$490,2,0)</f>
        <v>Actividad propia</v>
      </c>
      <c r="B110" s="103" t="s">
        <v>999</v>
      </c>
      <c r="C110" s="227"/>
      <c r="D110" s="227">
        <f>VLOOKUP(B110,'Plantilla publicacion'!$A$3:$M$490,6,0)</f>
        <v>0</v>
      </c>
      <c r="E110" s="227"/>
      <c r="F110" s="227"/>
      <c r="G110" s="227"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f>VLOOKUP(B110,'Plantilla publicacion'!$A$3:$M$490,11,0)</f>
        <v>45748</v>
      </c>
      <c r="L110" s="7">
        <f>VLOOKUP(B110,'Plantilla publicacion'!$A$3:$M$490,12,0)</f>
        <v>45807</v>
      </c>
      <c r="M110" s="58"/>
      <c r="N110" s="104" t="str">
        <f>VLOOKUP(B110,'Plantilla publicacion'!$A$3:$M$490,13,0)</f>
        <v>2000-DESPACHO DEL SUPERINTENDENTE DELEGADO PARA LA PROPIEDAD INDUSTRIAL;
2023-GRUPO DE TRABAJO DE CENTRO DE INFORMACIÓN TECNOLÓGICA Y APOYO A LA GESTIÓN DE PROPIEDAD LA INDUSTRIAL</v>
      </c>
    </row>
    <row r="111" spans="1:14" ht="38.25" x14ac:dyDescent="0.25">
      <c r="A111" s="13" t="str">
        <f>VLOOKUP(B111,'Plantilla publicacion'!$A$3:$B$490,2,0)</f>
        <v>Actividad sin participación</v>
      </c>
      <c r="B111" s="103" t="s">
        <v>1001</v>
      </c>
      <c r="C111" s="227"/>
      <c r="D111" s="227">
        <f>VLOOKUP(B111,'Plantilla publicacion'!$A$3:$M$490,6,0)</f>
        <v>0</v>
      </c>
      <c r="E111" s="227"/>
      <c r="F111" s="227"/>
      <c r="G111" s="227"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f>VLOOKUP(B111,'Plantilla publicacion'!$A$3:$M$490,11,0)</f>
        <v>45811</v>
      </c>
      <c r="L111" s="7">
        <f>VLOOKUP(B111,'Plantilla publicacion'!$A$3:$M$490,12,0)</f>
        <v>45898</v>
      </c>
      <c r="M111" s="58"/>
      <c r="N111" s="104" t="str">
        <f>VLOOKUP(B111,'Plantilla publicacion'!$A$3:$M$490,13,0)</f>
        <v>2023-GRUPO DE TRABAJO DE CENTRO DE INFORMACIÓN TECNOLÓGICA Y APOYO A LA GESTIÓN DE PROPIEDAD LA INDUSTRIAL</v>
      </c>
    </row>
    <row r="112" spans="1:14" ht="64.5" thickBot="1" x14ac:dyDescent="0.3">
      <c r="A112" s="13" t="str">
        <f>VLOOKUP(B112,'Plantilla publicacion'!$A$3:$B$490,2,0)</f>
        <v>Actividad propia</v>
      </c>
      <c r="B112" s="105" t="s">
        <v>1003</v>
      </c>
      <c r="C112" s="228"/>
      <c r="D112" s="228">
        <f>VLOOKUP(B112,'Plantilla publicacion'!$A$3:$M$490,6,0)</f>
        <v>0</v>
      </c>
      <c r="E112" s="228"/>
      <c r="F112" s="228"/>
      <c r="G112" s="228" t="str">
        <f>VLOOKUP(B112,'Plantilla publicacion'!$A$3:$M$490,7,0)</f>
        <v>N/A</v>
      </c>
      <c r="H112" s="107" t="str">
        <f>VLOOKUP(B112,'Plantilla publicacion'!$A$3:$M$490,8,0)</f>
        <v>Socializar a OSCAE y a la Red de Protección al Consumidor, el protocolo para la promoción,  sensibilización y orientación en temas de Propiedad Industrial (Acta de socialización firmada)</v>
      </c>
      <c r="I112" s="107">
        <f>VLOOKUP(B112,'Plantilla publicacion'!$A$3:$M$490,9,0)</f>
        <v>1</v>
      </c>
      <c r="J112" s="107" t="str">
        <f>VLOOKUP(B112,'Plantilla publicacion'!$A$3:$M$490,10,0)</f>
        <v>Númerica</v>
      </c>
      <c r="K112" s="108">
        <f>VLOOKUP(B112,'Plantilla publicacion'!$A$3:$M$490,11,0)</f>
        <v>45901</v>
      </c>
      <c r="L112" s="108">
        <f>VLOOKUP(B112,'Plantilla publicacion'!$A$3:$M$490,12,0)</f>
        <v>45961</v>
      </c>
      <c r="M112" s="109"/>
      <c r="N112" s="110" t="str">
        <f>VLOOKUP(B112,'Plantilla publicacion'!$A$3:$M$490,13,0)</f>
        <v>2000-DESPACHO DEL SUPERINTENDENTE DELEGADO PARA LA PROPIEDAD INDUSTRIAL;
2023-GRUPO DE TRABAJO DE CENTRO DE INFORMACIÓN TECNOLÓGICA Y APOYO A LA GESTIÓN DE PROPIEDAD LA INDUSTRIAL</v>
      </c>
    </row>
    <row r="113" spans="1:14" s="12" customFormat="1" ht="51" x14ac:dyDescent="0.25">
      <c r="A113" s="5" t="str">
        <f>VLOOKUP(B113,'Plantilla publicacion'!$A$3:$B$490,2,0)</f>
        <v>Producto</v>
      </c>
      <c r="B113" s="15" t="s">
        <v>1040</v>
      </c>
      <c r="C113" s="227" t="str">
        <f>VLOOKUP(B113,'Plantilla publicacion'!$A$3:$R$490,17,0)</f>
        <v>PND - 5-31-5-b- Convergencia regional - Entidades públicas territoriales y nacionales fortalecidas / PES - Transformación Institucional</v>
      </c>
      <c r="D113" s="227" t="str">
        <f>VLOOKUP(B113,'Plantilla publicacion'!$A$3:$M$497,6,0)</f>
        <v>81-Mejorar la oportunidad en la atención de trámites y servicios.</v>
      </c>
      <c r="E113" s="22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2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27"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100</v>
      </c>
      <c r="J113" s="15" t="str">
        <f>VLOOKUP(B113,'Plantilla publicacion'!$A$3:$M$505,10,0)</f>
        <v>Númerica</v>
      </c>
      <c r="K113" s="175">
        <f>VLOOKUP(B113,'Plantilla publicacion'!$A$3:$M$505,11,0)</f>
        <v>45677</v>
      </c>
      <c r="L113" s="175">
        <f>VLOOKUP(B113,'Plantilla publicacion'!$A$3:$M$505,12,0)</f>
        <v>46003</v>
      </c>
      <c r="M113" s="15">
        <f>IF(ISERROR(VLOOKUP(B113,'Plantilla publicacion'!$A$3:$P$490,16,0)),"NA",VLOOKUP(B113,'Plantilla publicacion'!$A$3:$P$490,16,0))</f>
        <v>0</v>
      </c>
      <c r="N113" s="15" t="str">
        <f>VLOOKUP(B113,'Plantilla publicacion'!$A$3:$M$505,13,0)</f>
        <v>4000-DESPACHO DEL SUPERINTENDENTE DELEGADO PARA ASUNTOS JURISDICCIONALES</v>
      </c>
    </row>
    <row r="114" spans="1:14" ht="54.75" customHeight="1" thickBot="1" x14ac:dyDescent="0.3">
      <c r="A114" s="13" t="str">
        <f>VLOOKUP(B114,'Plantilla publicacion'!$A$3:$B$490,2,0)</f>
        <v>Actividad propia</v>
      </c>
      <c r="B114" s="11" t="s">
        <v>1042</v>
      </c>
      <c r="C114" s="227"/>
      <c r="D114" s="227">
        <f>VLOOKUP(B114,'Plantilla publicacion'!$A$3:$M$490,6,0)</f>
        <v>0</v>
      </c>
      <c r="E114" s="227"/>
      <c r="F114" s="227"/>
      <c r="G114" s="227"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100</v>
      </c>
      <c r="J114" s="11" t="str">
        <f>VLOOKUP(B114,'Plantilla publicacion'!$A$3:$M$505,10,0)</f>
        <v>Númerica</v>
      </c>
      <c r="K114" s="111">
        <f>VLOOKUP(B114,'Plantilla publicacion'!$A$3:$M$505,11,0)</f>
        <v>45677</v>
      </c>
      <c r="L114" s="111">
        <f>VLOOKUP(B114,'Plantilla publicacion'!$A$3:$M$505,12,0)</f>
        <v>46003</v>
      </c>
      <c r="M114" s="112"/>
      <c r="N114" s="113" t="str">
        <f>VLOOKUP(B114,'Plantilla publicacion'!$A$3:$M$505,13,0)</f>
        <v>4000-DESPACHO DEL SUPERINTENDENTE DELEGADO PARA ASUNTOS JURISDICCIONALES</v>
      </c>
    </row>
    <row r="115" spans="1:14" s="12" customFormat="1" ht="25.5" x14ac:dyDescent="0.25">
      <c r="A115" s="5" t="str">
        <f>VLOOKUP(B115,'Plantilla publicacion'!$A$3:$B$490,2,0)</f>
        <v>Producto</v>
      </c>
      <c r="B115" s="99" t="s">
        <v>1043</v>
      </c>
      <c r="C115" s="226" t="str">
        <f>VLOOKUP(B115,'Plantilla publicacion'!$A$3:$R$490,17,0)</f>
        <v>PND - 5-31-5-b- Convergencia regional - Entidades públicas territoriales y nacionales fortalecidas / PES - Transformación Institucional</v>
      </c>
      <c r="D115" s="226" t="str">
        <f>VLOOKUP(B115,'Plantilla publicacion'!$A$3:$M$497,6,0)</f>
        <v>81-Mejorar la oportunidad en la atención de trámites y servicios.</v>
      </c>
      <c r="E115" s="22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22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226" t="str">
        <f>VLOOKUP(B115,'Plantilla publicacion'!$A$3:$M$497,7,0)</f>
        <v>C-3503-0200-0011-40401c</v>
      </c>
      <c r="H115" s="101" t="str">
        <f>VLOOKUP(B115,'Plantilla publicacion'!$A$3:$M$505,8,0)</f>
        <v>Demandas de protección al consumidor, en fase de calificación, gestionadas. (Informe consolidado/ único entregable)..</v>
      </c>
      <c r="I115" s="101">
        <f>VLOOKUP(B115,'Plantilla publicacion'!$A$3:$M$505,9,0)</f>
        <v>42000</v>
      </c>
      <c r="J115" s="101" t="str">
        <f>VLOOKUP(B115,'Plantilla publicacion'!$A$3:$M$505,10,0)</f>
        <v>Númerica</v>
      </c>
      <c r="K115" s="176">
        <f>VLOOKUP(B115,'Plantilla publicacion'!$A$3:$M$505,11,0)</f>
        <v>45677</v>
      </c>
      <c r="L115" s="176">
        <f>VLOOKUP(B115,'Plantilla publicacion'!$A$3:$M$505,12,0)</f>
        <v>46003</v>
      </c>
      <c r="M115" s="15">
        <f>IF(ISERROR(VLOOKUP(B115,'Plantilla publicacion'!$A$3:$P$490,16,0)),"NA",VLOOKUP(B115,'Plantilla publicacion'!$A$3:$P$490,16,0))</f>
        <v>0</v>
      </c>
      <c r="N115" s="102" t="str">
        <f>VLOOKUP(B115,'Plantilla publicacion'!$A$3:$M$505,13,0)</f>
        <v>4000-DESPACHO DEL SUPERINTENDENTE DELEGADO PARA ASUNTOS JURISDICCIONALES</v>
      </c>
    </row>
    <row r="116" spans="1:14" ht="54.75" customHeight="1" thickBot="1" x14ac:dyDescent="0.3">
      <c r="A116" s="13" t="str">
        <f>VLOOKUP(B116,'Plantilla publicacion'!$A$3:$B$490,2,0)</f>
        <v>Actividad propia</v>
      </c>
      <c r="B116" s="105" t="s">
        <v>1044</v>
      </c>
      <c r="C116" s="228"/>
      <c r="D116" s="228">
        <f>VLOOKUP(B116,'Plantilla publicacion'!$A$3:$M$490,6,0)</f>
        <v>0</v>
      </c>
      <c r="E116" s="228"/>
      <c r="F116" s="228"/>
      <c r="G116" s="228" t="str">
        <f>VLOOKUP(B116,'Plantilla publicacion'!$A$3:$M$490,7,0)</f>
        <v>N/A</v>
      </c>
      <c r="H116" s="107" t="str">
        <f>VLOOKUP(B116,'Plantilla publicacion'!$A$3:$M$505,8,0)</f>
        <v>Gestionar las demandas de protección al consumidor (Informe mensual consolidado/ único entregable)</v>
      </c>
      <c r="I116" s="107">
        <f>VLOOKUP(B116,'Plantilla publicacion'!$A$3:$M$505,9,0)</f>
        <v>42000</v>
      </c>
      <c r="J116" s="107" t="str">
        <f>VLOOKUP(B116,'Plantilla publicacion'!$A$3:$M$505,10,0)</f>
        <v>Númerica</v>
      </c>
      <c r="K116" s="108">
        <f>VLOOKUP(B116,'Plantilla publicacion'!$A$3:$M$505,11,0)</f>
        <v>45677</v>
      </c>
      <c r="L116" s="108">
        <f>VLOOKUP(B116,'Plantilla publicacion'!$A$3:$M$505,12,0)</f>
        <v>46003</v>
      </c>
      <c r="M116" s="109"/>
      <c r="N116" s="110" t="str">
        <f>VLOOKUP(B116,'Plantilla publicacion'!$A$3:$M$505,13,0)</f>
        <v>4000-DESPACHO DEL SUPERINTENDENTE DELEGADO PARA ASUNTOS JURISDICCIONALES</v>
      </c>
    </row>
    <row r="117" spans="1:14" s="12" customFormat="1" ht="38.25" x14ac:dyDescent="0.25">
      <c r="A117" s="5" t="str">
        <f>VLOOKUP(B117,'Plantilla publicacion'!$A$3:$B$490,2,0)</f>
        <v>Producto</v>
      </c>
      <c r="B117" s="99" t="s">
        <v>1045</v>
      </c>
      <c r="C117" s="226" t="str">
        <f>VLOOKUP(B117,'Plantilla publicacion'!$A$3:$R$490,17,0)</f>
        <v>PND - 5-31-5-b- Convergencia regional - Entidades públicas territoriales y nacionales fortalecidas / PES - Transformación Institucional</v>
      </c>
      <c r="D117" s="226" t="str">
        <f>VLOOKUP(B117,'Plantilla publicacion'!$A$3:$M$497,6,0)</f>
        <v>81-Mejorar la oportunidad en la atención de trámites y servicios.</v>
      </c>
      <c r="E117" s="22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22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226" t="str">
        <f>VLOOKUP(B117,'Plantilla publicacion'!$A$3:$M$497,7,0)</f>
        <v>C-3503-0200-0011-40401c</v>
      </c>
      <c r="H117" s="101" t="str">
        <f>VLOOKUP(B117,'Plantilla publicacion'!$A$3:$M$505,8,0)</f>
        <v>Niveles de congestión de los procesos admitidos y pendientes de decisión a 31 de diciembre de 2024, en materia de Protección al Consumidor, reducidos. (Informe final que liste los autos o sentencias admitidos, finalizados)</v>
      </c>
      <c r="I117" s="101">
        <f>VLOOKUP(B117,'Plantilla publicacion'!$A$3:$M$505,9,0)</f>
        <v>20000</v>
      </c>
      <c r="J117" s="101" t="str">
        <f>VLOOKUP(B117,'Plantilla publicacion'!$A$3:$M$505,10,0)</f>
        <v>Númerica</v>
      </c>
      <c r="K117" s="176">
        <f>VLOOKUP(B117,'Plantilla publicacion'!$A$3:$M$505,11,0)</f>
        <v>45677</v>
      </c>
      <c r="L117" s="176">
        <f>VLOOKUP(B117,'Plantilla publicacion'!$A$3:$M$505,12,0)</f>
        <v>46003</v>
      </c>
      <c r="M117" s="15">
        <f>IF(ISERROR(VLOOKUP(B117,'Plantilla publicacion'!$A$3:$P$490,16,0)),"NA",VLOOKUP(B117,'Plantilla publicacion'!$A$3:$P$490,16,0))</f>
        <v>0</v>
      </c>
      <c r="N117" s="102" t="str">
        <f>VLOOKUP(B117,'Plantilla publicacion'!$A$3:$M$505,13,0)</f>
        <v>4000-DESPACHO DEL SUPERINTENDENTE DELEGADO PARA ASUNTOS JURISDICCIONALES</v>
      </c>
    </row>
    <row r="118" spans="1:14" ht="60.75" customHeight="1" thickBot="1" x14ac:dyDescent="0.3">
      <c r="A118" s="13" t="str">
        <f>VLOOKUP(B118,'Plantilla publicacion'!$A$3:$B$490,2,0)</f>
        <v>Actividad propia</v>
      </c>
      <c r="B118" s="105" t="s">
        <v>1047</v>
      </c>
      <c r="C118" s="228"/>
      <c r="D118" s="228">
        <f>VLOOKUP(B118,'Plantilla publicacion'!$A$3:$M$490,6,0)</f>
        <v>0</v>
      </c>
      <c r="E118" s="228"/>
      <c r="F118" s="228"/>
      <c r="G118" s="228" t="str">
        <f>VLOOKUP(B118,'Plantilla publicacion'!$A$3:$M$490,7,0)</f>
        <v>N/A</v>
      </c>
      <c r="H118" s="107" t="str">
        <f>VLOOKUP(B118,'Plantilla publicacion'!$A$3:$M$505,8,0)</f>
        <v>Finalizar las acciones de protección al consumidor admitidas y pendientes de decisión a 31 de diciembre de 2024. (Listado mensual en Excel de autos o sentencias finalizados)</v>
      </c>
      <c r="I118" s="107">
        <f>VLOOKUP(B118,'Plantilla publicacion'!$A$3:$M$505,9,0)</f>
        <v>20000</v>
      </c>
      <c r="J118" s="107" t="str">
        <f>VLOOKUP(B118,'Plantilla publicacion'!$A$3:$M$505,10,0)</f>
        <v>Númerica</v>
      </c>
      <c r="K118" s="108">
        <f>VLOOKUP(B118,'Plantilla publicacion'!$A$3:$M$505,11,0)</f>
        <v>45677</v>
      </c>
      <c r="L118" s="108">
        <f>VLOOKUP(B118,'Plantilla publicacion'!$A$3:$M$505,12,0)</f>
        <v>46003</v>
      </c>
      <c r="M118" s="109"/>
      <c r="N118" s="110" t="str">
        <f>VLOOKUP(B118,'Plantilla publicacion'!$A$3:$M$505,13,0)</f>
        <v>4000-DESPACHO DEL SUPERINTENDENTE DELEGADO PARA ASUNTOS JURISDICCIONALES</v>
      </c>
    </row>
    <row r="119" spans="1:14" s="12" customFormat="1" ht="51" x14ac:dyDescent="0.25">
      <c r="A119" s="5" t="str">
        <f>VLOOKUP(B119,'Plantilla publicacion'!$A$3:$B$490,2,0)</f>
        <v>Producto</v>
      </c>
      <c r="B119" s="15" t="s">
        <v>1048</v>
      </c>
      <c r="C119" s="227" t="str">
        <f>VLOOKUP(B119,'Plantilla publicacion'!$A$3:$R$490,17,0)</f>
        <v>PND - 5-31-5-b- Convergencia regional - Entidades públicas territoriales y nacionales fortalecidas / PES - Transformación Institucional</v>
      </c>
      <c r="D119" s="227" t="str">
        <f>VLOOKUP(B119,'Plantilla publicacion'!$A$3:$M$497,6,0)</f>
        <v>81-Mejorar la oportunidad en la atención de trámites y servicios.</v>
      </c>
      <c r="E119" s="22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2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27" t="str">
        <f>VLOOKUP(B119,'Plantilla publicacion'!$A$3:$M$497,7,0)</f>
        <v>C-3503-0200-0011-40401c</v>
      </c>
      <c r="H119" s="15" t="str">
        <f>VLOOKUP(B119,'Plantilla publicacion'!$A$3:$M$505,8,0)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5">
        <f>VLOOKUP(B119,'Plantilla publicacion'!$A$3:$M$505,9,0)</f>
        <v>6430</v>
      </c>
      <c r="J119" s="15" t="str">
        <f>VLOOKUP(B119,'Plantilla publicacion'!$A$3:$M$505,10,0)</f>
        <v>Númerica</v>
      </c>
      <c r="K119" s="175">
        <f>VLOOKUP(B119,'Plantilla publicacion'!$A$3:$M$505,11,0)</f>
        <v>45677</v>
      </c>
      <c r="L119" s="175">
        <f>VLOOKUP(B119,'Plantilla publicacion'!$A$3:$M$505,12,0)</f>
        <v>46003</v>
      </c>
      <c r="M119" s="15">
        <f>IF(ISERROR(VLOOKUP(B119,'Plantilla publicacion'!$A$3:$P$490,16,0)),"NA",VLOOKUP(B119,'Plantilla publicacion'!$A$3:$P$490,16,0))</f>
        <v>0</v>
      </c>
      <c r="N119" s="15" t="str">
        <f>VLOOKUP(B119,'Plantilla publicacion'!$A$3:$M$505,13,0)</f>
        <v>4000-DESPACHO DEL SUPERINTENDENTE DELEGADO PARA ASUNTOS JURISDICCIONALES</v>
      </c>
    </row>
    <row r="120" spans="1:14" s="12" customFormat="1" ht="36.75" customHeight="1" x14ac:dyDescent="0.25">
      <c r="A120" s="5"/>
      <c r="B120" s="11" t="s">
        <v>1050</v>
      </c>
      <c r="C120" s="227"/>
      <c r="D120" s="227"/>
      <c r="E120" s="227"/>
      <c r="F120" s="227"/>
      <c r="G120" s="227"/>
      <c r="H120" s="11" t="str">
        <f>VLOOKUP(B120,'Plantilla publicacion'!$A$3:$M$505,8,0)</f>
        <v>Finalizar el trámite para la verificación del cumplimiento de las sentencias, transacciones y conciliaciones a favor del consumidor legalmente celebradas hasta el 31 de diciembre de 2023 (Listado en Excel mensual de finalización)</v>
      </c>
      <c r="I120" s="11">
        <f>VLOOKUP(B120,'Plantilla publicacion'!$A$3:$M$505,9,0)</f>
        <v>6430</v>
      </c>
      <c r="J120" s="11" t="str">
        <f>VLOOKUP(B120,'Plantilla publicacion'!$A$3:$M$505,10,0)</f>
        <v>Númerica</v>
      </c>
      <c r="K120" s="111">
        <f>VLOOKUP(B120,'Plantilla publicacion'!$A$3:$M$505,11,0)</f>
        <v>45677</v>
      </c>
      <c r="L120" s="111">
        <f>VLOOKUP(B120,'Plantilla publicacion'!$A$3:$M$505,12,0)</f>
        <v>46003</v>
      </c>
      <c r="M120" s="112"/>
      <c r="N120" s="113" t="str">
        <f>VLOOKUP(B120,'Plantilla publicacion'!$A$3:$M$505,13,0)</f>
        <v>4000-DESPACHO DEL SUPERINTENDENTE DELEGADO PARA ASUNTOS JURISDICCIONALES</v>
      </c>
    </row>
    <row r="121" spans="1:14" ht="54" customHeight="1" thickBot="1" x14ac:dyDescent="0.3">
      <c r="A121" s="13" t="str">
        <f>VLOOKUP(B121,'Plantilla publicacion'!$A$3:$B$490,2,0)</f>
        <v>Actividad propia</v>
      </c>
      <c r="B121" s="11" t="s">
        <v>1796</v>
      </c>
      <c r="C121" s="227"/>
      <c r="D121" s="227">
        <f>VLOOKUP(B121,'Plantilla publicacion'!$A$3:$M$490,6,0)</f>
        <v>0</v>
      </c>
      <c r="E121" s="227"/>
      <c r="F121" s="227"/>
      <c r="G121" s="227"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1">
        <f>VLOOKUP(B121,'Plantilla publicacion'!$A$3:$M$505,11,0)</f>
        <v>45779</v>
      </c>
      <c r="L121" s="111">
        <f>VLOOKUP(B121,'Plantilla publicacion'!$A$3:$M$505,12,0)</f>
        <v>46003</v>
      </c>
      <c r="M121" s="112"/>
      <c r="N121" s="113" t="str">
        <f>VLOOKUP(B121,'Plantilla publicacion'!$A$3:$M$505,13,0)</f>
        <v>4000-DESPACHO DEL SUPERINTENDENTE DELEGADO PARA ASUNTOS JURISDICCIONALES</v>
      </c>
    </row>
    <row r="122" spans="1:14" s="12" customFormat="1" ht="25.5" x14ac:dyDescent="0.25">
      <c r="A122" s="5" t="str">
        <f>VLOOKUP(B122,'Plantilla publicacion'!$A$3:$B$490,2,0)</f>
        <v>Producto</v>
      </c>
      <c r="B122" s="99" t="s">
        <v>1051</v>
      </c>
      <c r="C122" s="226" t="str">
        <f>VLOOKUP(B122,'Plantilla publicacion'!$A$3:$R$490,17,0)</f>
        <v>PND - 5-31-5-b- Convergencia regional - Entidades públicas territoriales y nacionales fortalecidas / PES - Cierre de brechas territoriales</v>
      </c>
      <c r="D122" s="226" t="str">
        <f>VLOOKUP(B122,'Plantilla publicacion'!$A$3:$M$497,6,0)</f>
        <v>58-Promover el enfoque preventivo, diferencial y territorial en el que hacer misional de la entidad</v>
      </c>
      <c r="E122" s="22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22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226" t="str">
        <f>VLOOKUP(B122,'Plantilla publicacion'!$A$3:$M$497,7,0)</f>
        <v>C-3503-0200-0011-40401c</v>
      </c>
      <c r="H122" s="101" t="str">
        <f>VLOOKUP(B122,'Plantilla publicacion'!$A$3:$M$505,8,0)</f>
        <v>Presencia territorial de la SIC en materia de asuntos jursidiccionales, fortalecida. (Listados de asistencia por jornada)</v>
      </c>
      <c r="I122" s="101">
        <f>VLOOKUP(B122,'Plantilla publicacion'!$A$3:$M$505,9,0)</f>
        <v>6</v>
      </c>
      <c r="J122" s="101" t="str">
        <f>VLOOKUP(B122,'Plantilla publicacion'!$A$3:$M$505,10,0)</f>
        <v>Númerica</v>
      </c>
      <c r="K122" s="176">
        <f>VLOOKUP(B122,'Plantilla publicacion'!$A$3:$M$505,11,0)</f>
        <v>45691</v>
      </c>
      <c r="L122" s="176">
        <f>VLOOKUP(B122,'Plantilla publicacion'!$A$3:$M$505,12,0)</f>
        <v>45989</v>
      </c>
      <c r="M122" s="15">
        <f>IF(ISERROR(VLOOKUP(B122,'Plantilla publicacion'!$A$3:$P$490,16,0)),"NA",VLOOKUP(B122,'Plantilla publicacion'!$A$3:$P$490,16,0))</f>
        <v>0</v>
      </c>
      <c r="N122" s="102" t="str">
        <f>VLOOKUP(B122,'Plantilla publicacion'!$A$3:$M$505,13,0)</f>
        <v>4000-DESPACHO DEL SUPERINTENDENTE DELEGADO PARA ASUNTOS JURISDICCIONALES</v>
      </c>
    </row>
    <row r="123" spans="1:14" s="12" customFormat="1" ht="48" customHeight="1" x14ac:dyDescent="0.25">
      <c r="A123" s="13" t="str">
        <f>VLOOKUP(B123,'Plantilla publicacion'!$A$3:$B$490,2,0)</f>
        <v>Actividad propia</v>
      </c>
      <c r="B123" s="103" t="s">
        <v>1053</v>
      </c>
      <c r="C123" s="227"/>
      <c r="D123" s="227">
        <f>VLOOKUP(B123,'Plantilla publicacion'!$A$3:$M$490,6,0)</f>
        <v>0</v>
      </c>
      <c r="E123" s="227"/>
      <c r="F123" s="227"/>
      <c r="G123" s="227"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f>VLOOKUP(B123,'Plantilla publicacion'!$A$3:$M$505,11,0)</f>
        <v>45691</v>
      </c>
      <c r="L123" s="7">
        <f>VLOOKUP(B123,'Plantilla publicacion'!$A$3:$M$505,12,0)</f>
        <v>45747</v>
      </c>
      <c r="M123" s="58"/>
      <c r="N123" s="104" t="str">
        <f>VLOOKUP(B123,'Plantilla publicacion'!$A$3:$M$505,13,0)</f>
        <v>4000-DESPACHO DEL SUPERINTENDENTE DELEGADO PARA ASUNTOS JURISDICCIONALES</v>
      </c>
    </row>
    <row r="124" spans="1:14" s="12" customFormat="1" ht="48" customHeight="1" thickBot="1" x14ac:dyDescent="0.3">
      <c r="A124" s="13" t="str">
        <f>VLOOKUP(B124,'Plantilla publicacion'!$A$3:$B$490,2,0)</f>
        <v>Actividad propia</v>
      </c>
      <c r="B124" s="105" t="s">
        <v>1055</v>
      </c>
      <c r="C124" s="228"/>
      <c r="D124" s="228">
        <f>VLOOKUP(B124,'Plantilla publicacion'!$A$3:$M$490,6,0)</f>
        <v>0</v>
      </c>
      <c r="E124" s="228"/>
      <c r="F124" s="228"/>
      <c r="G124" s="228" t="str">
        <f>VLOOKUP(B124,'Plantilla publicacion'!$A$3:$M$490,7,0)</f>
        <v>N/A</v>
      </c>
      <c r="H124" s="107" t="str">
        <f>VLOOKUP(B124,'Plantilla publicacion'!$A$3:$M$505,8,0)</f>
        <v>Realizar jornadas de territorialización, de acuerdo con el cronograma establecido. (Listados de asistencia por programa)</v>
      </c>
      <c r="I124" s="107">
        <f>VLOOKUP(B124,'Plantilla publicacion'!$A$3:$M$505,9,0)</f>
        <v>6</v>
      </c>
      <c r="J124" s="107" t="str">
        <f>VLOOKUP(B124,'Plantilla publicacion'!$A$3:$M$505,10,0)</f>
        <v>Númerica</v>
      </c>
      <c r="K124" s="108">
        <f>VLOOKUP(B124,'Plantilla publicacion'!$A$3:$M$505,11,0)</f>
        <v>45748</v>
      </c>
      <c r="L124" s="108">
        <f>VLOOKUP(B124,'Plantilla publicacion'!$A$3:$M$505,12,0)</f>
        <v>45989</v>
      </c>
      <c r="M124" s="109"/>
      <c r="N124" s="110" t="str">
        <f>VLOOKUP(B124,'Plantilla publicacion'!$A$3:$M$505,13,0)</f>
        <v>4000-DESPACHO DEL SUPERINTENDENTE DELEGADO PARA ASUNTOS JURISDICCIONALES</v>
      </c>
    </row>
    <row r="125" spans="1:14" s="12" customFormat="1" ht="51" x14ac:dyDescent="0.25">
      <c r="A125" s="5" t="str">
        <f>VLOOKUP(B125,'Plantilla publicacion'!$A$3:$B$490,2,0)</f>
        <v>Producto</v>
      </c>
      <c r="B125" s="99" t="s">
        <v>1079</v>
      </c>
      <c r="C125" s="226" t="str">
        <f>VLOOKUP(B125,'Plantilla publicacion'!$A$3:$R$490,17,0)</f>
        <v>PND - 5-31-5-b- Convergencia regional - Entidades públicas territoriales y nacionales fortalecidas / PES - Transformación Institucional</v>
      </c>
      <c r="D125" s="226" t="str">
        <f>VLOOKUP(B125,'Plantilla publicacion'!$A$3:$M$497,6,0)</f>
        <v>56-Fortalecer la gestión de la información, el conocimiento y la innovación para optimizar la capacidad institucional</v>
      </c>
      <c r="E125" s="22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22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226" t="str">
        <f>VLOOKUP(B125,'Plantilla publicacion'!$A$3:$M$497,7,0)</f>
        <v>C-3503-0200-0011-40401c</v>
      </c>
      <c r="H125" s="101"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1">
        <f>VLOOKUP(B125,'Plantilla publicacion'!$A$3:$M$505,9,0)</f>
        <v>1</v>
      </c>
      <c r="J125" s="101" t="str">
        <f>VLOOKUP(B125,'Plantilla publicacion'!$A$3:$M$505,10,0)</f>
        <v>Númerica</v>
      </c>
      <c r="K125" s="176">
        <f>VLOOKUP(B125,'Plantilla publicacion'!$A$3:$M$505,11,0)</f>
        <v>45691</v>
      </c>
      <c r="L125" s="176">
        <f>VLOOKUP(B125,'Plantilla publicacion'!$A$3:$M$505,12,0)</f>
        <v>46003</v>
      </c>
      <c r="M125" s="15">
        <f>IF(ISERROR(VLOOKUP(B125,'Plantilla publicacion'!$A$3:$P$490,16,0)),"NA",VLOOKUP(B125,'Plantilla publicacion'!$A$3:$P$490,16,0))</f>
        <v>0</v>
      </c>
      <c r="N125" s="102" t="str">
        <f>VLOOKUP(B125,'Plantilla publicacion'!$A$3:$M$505,13,0)</f>
        <v>4000-DESPACHO DEL SUPERINTENDENTE DELEGADO PARA ASUNTOS JURISDICCIONALES</v>
      </c>
    </row>
    <row r="126" spans="1:14" s="12" customFormat="1" ht="51.75" thickBot="1" x14ac:dyDescent="0.3">
      <c r="A126" s="13" t="str">
        <f>VLOOKUP(B126,'Plantilla publicacion'!$A$3:$B$490,2,0)</f>
        <v>Actividad propia</v>
      </c>
      <c r="B126" s="105" t="s">
        <v>1081</v>
      </c>
      <c r="C126" s="228"/>
      <c r="D126" s="228">
        <f>VLOOKUP(B126,'Plantilla publicacion'!$A$3:$M$490,6,0)</f>
        <v>0</v>
      </c>
      <c r="E126" s="228"/>
      <c r="F126" s="228"/>
      <c r="G126" s="228" t="str">
        <f>VLOOKUP(B126,'Plantilla publicacion'!$A$3:$M$490,7,0)</f>
        <v>N/A</v>
      </c>
      <c r="H126" s="107"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7">
        <f>VLOOKUP(B126,'Plantilla publicacion'!$A$3:$M$505,9,0)</f>
        <v>1</v>
      </c>
      <c r="J126" s="107" t="str">
        <f>VLOOKUP(B126,'Plantilla publicacion'!$A$3:$M$505,10,0)</f>
        <v>Númerica</v>
      </c>
      <c r="K126" s="108">
        <f>VLOOKUP(B126,'Plantilla publicacion'!$A$3:$M$505,11,0)</f>
        <v>45691</v>
      </c>
      <c r="L126" s="108">
        <f>VLOOKUP(B126,'Plantilla publicacion'!$A$3:$M$505,12,0)</f>
        <v>46003</v>
      </c>
      <c r="M126" s="109"/>
      <c r="N126" s="110" t="str">
        <f>VLOOKUP(B126,'Plantilla publicacion'!$A$3:$M$505,13,0)</f>
        <v>4000-DESPACHO DEL SUPERINTENDENTE DELEGADO PARA ASUNTOS JURISDICCIONALES</v>
      </c>
    </row>
    <row r="127" spans="1:14" s="12" customFormat="1" ht="42" customHeight="1" x14ac:dyDescent="0.25">
      <c r="A127" s="13"/>
      <c r="B127" s="99" t="s">
        <v>1138</v>
      </c>
      <c r="C127" s="251" t="str">
        <f>VLOOKUP(B127,'Plantilla publicacion'!$A$3:$R$490,17,0)</f>
        <v>PND - 5-31-5-b- Convergencia regional - Entidades públicas territoriales y nacionales fortalecidas / PES - Transformación Institucional</v>
      </c>
      <c r="D127" s="251" t="str">
        <f>VLOOKUP(B127,'Plantilla publicacion'!$A$3:$M$497,6,0)</f>
        <v>56-Fortalecer la gestión de la información, el conocimiento y la innovación para optimizar la capacidad institucional</v>
      </c>
      <c r="E127" s="251"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251"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251" t="str">
        <f>VLOOKUP(B127,'Plantilla publicacion'!$A$3:$M$497,7,0)</f>
        <v>N/A</v>
      </c>
      <c r="H127" s="101"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1">
        <f>VLOOKUP(B127,'Plantilla publicacion'!$A$3:$M$505,9,0)</f>
        <v>4</v>
      </c>
      <c r="J127" s="101" t="str">
        <f>VLOOKUP(B127,'Plantilla publicacion'!$A$3:$M$505,10,0)</f>
        <v>Númerica</v>
      </c>
      <c r="K127" s="176">
        <f>VLOOKUP(B127,'Plantilla publicacion'!$A$3:$M$505,11,0)</f>
        <v>45691</v>
      </c>
      <c r="L127" s="176">
        <f>VLOOKUP(B127,'Plantilla publicacion'!$A$3:$M$505,12,0)</f>
        <v>45989</v>
      </c>
      <c r="M127" s="15"/>
      <c r="N127" s="102" t="str">
        <f>VLOOKUP(B127,'Plantilla publicacion'!$A$3:$M$505,13,0)</f>
        <v>10-OFICINA  ASESORA JURÍDICA;
1000-DESPACHO DEL SUPERINTENDENTE DELEGADO PARA LA PROTECCIÓN DE LA COMPETENCIA;
73-GRUPO DE TRABAJO DE COMUNICACION</v>
      </c>
    </row>
    <row r="128" spans="1:14" s="12" customFormat="1" ht="25.5" x14ac:dyDescent="0.25">
      <c r="A128" s="13"/>
      <c r="B128" s="6" t="s">
        <v>1141</v>
      </c>
      <c r="C128" s="252"/>
      <c r="D128" s="252">
        <f>VLOOKUP(B128,'Plantilla publicacion'!$A$3:$M$490,6,0)</f>
        <v>0</v>
      </c>
      <c r="E128" s="252"/>
      <c r="F128" s="252"/>
      <c r="G128" s="252"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f>VLOOKUP(B128,'Plantilla publicacion'!$A$3:$M$505,11,0)</f>
        <v>45691</v>
      </c>
      <c r="L128" s="7">
        <f>VLOOKUP(B128,'Plantilla publicacion'!$A$3:$M$505,12,0)</f>
        <v>45869</v>
      </c>
      <c r="M128" s="58"/>
      <c r="N128" s="17" t="str">
        <f>VLOOKUP(B128,'Plantilla publicacion'!$A$3:$M$505,13,0)</f>
        <v>1000-DESPACHO DEL SUPERINTENDENTE DELEGADO PARA LA PROTECCIÓN DE LA COMPETENCIA</v>
      </c>
    </row>
    <row r="129" spans="1:14" s="12" customFormat="1" ht="25.5" x14ac:dyDescent="0.25">
      <c r="A129" s="13"/>
      <c r="B129" s="6" t="s">
        <v>1143</v>
      </c>
      <c r="C129" s="252"/>
      <c r="D129" s="252"/>
      <c r="E129" s="252"/>
      <c r="F129" s="252"/>
      <c r="G129" s="252"/>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f>VLOOKUP(B129,'Plantilla publicacion'!$A$3:$M$505,11,0)</f>
        <v>45736</v>
      </c>
      <c r="L129" s="7">
        <f>VLOOKUP(B129,'Plantilla publicacion'!$A$3:$M$505,12,0)</f>
        <v>45869</v>
      </c>
      <c r="M129" s="58"/>
      <c r="N129" s="17" t="str">
        <f>VLOOKUP(B129,'Plantilla publicacion'!$A$3:$M$505,13,0)</f>
        <v>10-OFICINA  ASESORA JURÍDICA</v>
      </c>
    </row>
    <row r="130" spans="1:14" s="12" customFormat="1" ht="51" x14ac:dyDescent="0.25">
      <c r="A130" s="13"/>
      <c r="B130" s="6" t="s">
        <v>1146</v>
      </c>
      <c r="C130" s="252"/>
      <c r="D130" s="252"/>
      <c r="E130" s="252"/>
      <c r="F130" s="252"/>
      <c r="G130" s="252"/>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f>VLOOKUP(B130,'Plantilla publicacion'!$A$3:$M$505,11,0)</f>
        <v>45870</v>
      </c>
      <c r="L130" s="7">
        <f>VLOOKUP(B130,'Plantilla publicacion'!$A$3:$M$505,12,0)</f>
        <v>45898</v>
      </c>
      <c r="M130" s="58"/>
      <c r="N130" s="17" t="str">
        <f>VLOOKUP(B130,'Plantilla publicacion'!$A$3:$M$505,13,0)</f>
        <v>1000-DESPACHO DEL SUPERINTENDENTE DELEGADO PARA LA PROTECCIÓN DE LA COMPETENCIA</v>
      </c>
    </row>
    <row r="131" spans="1:14" s="12" customFormat="1" ht="25.5" x14ac:dyDescent="0.25">
      <c r="A131" s="13"/>
      <c r="B131" s="6" t="s">
        <v>1148</v>
      </c>
      <c r="C131" s="252"/>
      <c r="D131" s="252"/>
      <c r="E131" s="252"/>
      <c r="F131" s="252"/>
      <c r="G131" s="252"/>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f>VLOOKUP(B131,'Plantilla publicacion'!$A$3:$M$505,11,0)</f>
        <v>45901</v>
      </c>
      <c r="L131" s="7">
        <f>VLOOKUP(B131,'Plantilla publicacion'!$A$3:$M$505,12,0)</f>
        <v>45961</v>
      </c>
      <c r="M131" s="58"/>
      <c r="N131" s="17" t="str">
        <f>VLOOKUP(B131,'Plantilla publicacion'!$A$3:$M$505,13,0)</f>
        <v>73-GRUPO DE TRABAJO DE COMUNICACION</v>
      </c>
    </row>
    <row r="132" spans="1:14" s="12" customFormat="1" ht="26.25" thickBot="1" x14ac:dyDescent="0.3">
      <c r="A132" s="13"/>
      <c r="B132" s="11" t="s">
        <v>1150</v>
      </c>
      <c r="C132" s="252"/>
      <c r="D132" s="252"/>
      <c r="E132" s="252"/>
      <c r="F132" s="252"/>
      <c r="G132" s="252"/>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1">
        <f>VLOOKUP(B132,'Plantilla publicacion'!$A$3:$M$505,11,0)</f>
        <v>45965</v>
      </c>
      <c r="L132" s="111">
        <f>VLOOKUP(B132,'Plantilla publicacion'!$A$3:$M$505,12,0)</f>
        <v>45989</v>
      </c>
      <c r="M132" s="112"/>
      <c r="N132" s="113" t="str">
        <f>VLOOKUP(B132,'Plantilla publicacion'!$A$3:$M$505,13,0)</f>
        <v>1000-DESPACHO DEL SUPERINTENDENTE DELEGADO PARA LA PROTECCIÓN DE LA COMPETENCIA</v>
      </c>
    </row>
    <row r="133" spans="1:14" s="12" customFormat="1" ht="76.5" x14ac:dyDescent="0.25">
      <c r="A133" s="142" t="str">
        <f>VLOOKUP(B133,'Plantilla publicacion'!$A$3:$B$490,2,0)</f>
        <v>Producto</v>
      </c>
      <c r="B133" s="99" t="s">
        <v>1163</v>
      </c>
      <c r="C133" s="226" t="str">
        <f>VLOOKUP(B133,'Plantilla publicacion'!$A$3:$R$490,17,0)</f>
        <v>PND - 4-04-1-c- Transformación productiva, internacionalización y acción climática - Políticas de competencia, consumidor e infraestructura de la calidad modernas / PES - Transformación Institucional</v>
      </c>
      <c r="D133" s="226" t="str">
        <f>VLOOKUP(B133,'Plantilla publicacion'!$A$3:$M$490,6,0)</f>
        <v>58-Promover el enfoque preventivo, diferencial y territorial en el que hacer misional de la entidad</v>
      </c>
      <c r="E133" s="22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22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226" t="str">
        <f>VLOOKUP(B133,'Plantilla publicacion'!$A$3:$M$490,7,0)</f>
        <v>N/A</v>
      </c>
      <c r="H133" s="101" t="str">
        <f>VLOOKUP(B133,'Plantilla publicacion'!$A$3:$M$490,8,0)</f>
        <v>Matriz de riesgos de colusión en contratación pública y formulación de mecanismos para reducir dichos riesgos, elaborada y socializada (Matrices guía para identificar riesgos entregada)</v>
      </c>
      <c r="I133" s="101">
        <f>VLOOKUP(B133,'Plantilla publicacion'!$A$3:$M$490,9,0)</f>
        <v>1</v>
      </c>
      <c r="J133" s="101" t="str">
        <f>VLOOKUP(B133,'Plantilla publicacion'!$A$3:$M$490,10,0)</f>
        <v>Númerica</v>
      </c>
      <c r="K133" s="176">
        <f>VLOOKUP(B133,'Plantilla publicacion'!$A$3:$M$490,11,0)</f>
        <v>45677</v>
      </c>
      <c r="L133" s="176">
        <f>VLOOKUP(B133,'Plantilla publicacion'!$A$3:$M$490,12,0)</f>
        <v>46003</v>
      </c>
      <c r="M133" s="101"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2" t="str">
        <f>VLOOKUP(B133,'Plantilla publicacion'!$A$3:$M$490,13,0)</f>
        <v>1000-DESPACHO DEL SUPERINTENDENTE DELEGADO PARA LA PROTECCIÓN DE LA COMPETENCIA</v>
      </c>
    </row>
    <row r="134" spans="1:14" ht="38.25" x14ac:dyDescent="0.25">
      <c r="A134" s="143" t="str">
        <f>VLOOKUP(B134,'Plantilla publicacion'!$A$3:$B$490,2,0)</f>
        <v>Actividad propia</v>
      </c>
      <c r="B134" s="6" t="s">
        <v>1165</v>
      </c>
      <c r="C134" s="227"/>
      <c r="D134" s="227">
        <f>VLOOKUP(B134,'Plantilla publicacion'!$A$3:$M$490,6,0)</f>
        <v>0</v>
      </c>
      <c r="E134" s="227"/>
      <c r="F134" s="227"/>
      <c r="G134" s="227"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f>VLOOKUP(B134,'Plantilla publicacion'!$A$3:$M$490,11,0)</f>
        <v>45677</v>
      </c>
      <c r="L134" s="7">
        <f>VLOOKUP(B134,'Plantilla publicacion'!$A$3:$M$490,12,0)</f>
        <v>45835</v>
      </c>
      <c r="M134" s="58"/>
      <c r="N134" s="104" t="str">
        <f>VLOOKUP(B134,'Plantilla publicacion'!$A$3:$M$490,13,0)</f>
        <v>1000-DESPACHO DEL SUPERINTENDENTE DELEGADO PARA LA PROTECCIÓN DE LA COMPETENCIA</v>
      </c>
    </row>
    <row r="135" spans="1:14" ht="26.25" thickBot="1" x14ac:dyDescent="0.3">
      <c r="A135" s="144" t="str">
        <f>VLOOKUP(B135,'Plantilla publicacion'!$A$3:$B$490,2,0)</f>
        <v>Actividad propia</v>
      </c>
      <c r="B135" s="107" t="s">
        <v>1167</v>
      </c>
      <c r="C135" s="228"/>
      <c r="D135" s="228">
        <f>VLOOKUP(B135,'Plantilla publicacion'!$A$3:$M$490,6,0)</f>
        <v>0</v>
      </c>
      <c r="E135" s="228"/>
      <c r="F135" s="228"/>
      <c r="G135" s="228" t="str">
        <f>VLOOKUP(B135,'Plantilla publicacion'!$A$3:$M$490,7,0)</f>
        <v>N/A</v>
      </c>
      <c r="H135" s="107" t="str">
        <f>VLOOKUP(B135,'Plantilla publicacion'!$A$3:$M$490,8,0)</f>
        <v>Socializar la matriz con los grupos de valor externos (Soportes de la socialización de la matriz con las entidades)</v>
      </c>
      <c r="I135" s="107">
        <f>VLOOKUP(B135,'Plantilla publicacion'!$A$3:$M$490,9,0)</f>
        <v>1</v>
      </c>
      <c r="J135" s="107" t="str">
        <f>VLOOKUP(B135,'Plantilla publicacion'!$A$3:$M$490,10,0)</f>
        <v>Númerica</v>
      </c>
      <c r="K135" s="108">
        <f>VLOOKUP(B135,'Plantilla publicacion'!$A$3:$M$490,11,0)</f>
        <v>45839</v>
      </c>
      <c r="L135" s="108">
        <f>VLOOKUP(B135,'Plantilla publicacion'!$A$3:$M$490,12,0)</f>
        <v>46003</v>
      </c>
      <c r="M135" s="109"/>
      <c r="N135" s="110" t="str">
        <f>VLOOKUP(B135,'Plantilla publicacion'!$A$3:$M$490,13,0)</f>
        <v>1000-DESPACHO DEL SUPERINTENDENTE DELEGADO PARA LA PROTECCIÓN DE LA COMPETENCIA</v>
      </c>
    </row>
    <row r="136" spans="1:14" s="12" customFormat="1" ht="25.5" x14ac:dyDescent="0.25">
      <c r="A136" s="5" t="str">
        <f>VLOOKUP(B136,'Plantilla publicacion'!$A$3:$B$490,2,0)</f>
        <v>Producto</v>
      </c>
      <c r="B136" s="140" t="s">
        <v>1178</v>
      </c>
      <c r="C136" s="227" t="str">
        <f>VLOOKUP(B136,'Plantilla publicacion'!$A$3:$R$490,17,0)</f>
        <v>PND - 2-03-9-b- Seguridad humana y justicia social - Aprovechamiento de la propiedad intelectual / PES - Reindustrialización</v>
      </c>
      <c r="D136" s="227" t="str">
        <f>VLOOKUP(B136,'Plantilla publicacion'!$A$3:$M$490,6,0)</f>
        <v>58-Promover el enfoque preventivo, diferencial y territorial en el que hacer misional de la entidad</v>
      </c>
      <c r="E136" s="22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2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27"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75">
        <f>VLOOKUP(B136,'Plantilla publicacion'!$A$3:$M$490,11,0)</f>
        <v>45691</v>
      </c>
      <c r="L136" s="175">
        <f>VLOOKUP(B136,'Plantilla publicacion'!$A$3:$M$490,12,0)</f>
        <v>46010</v>
      </c>
      <c r="M136" s="15">
        <f>IF(ISERROR(VLOOKUP(B136,'Plantilla publicacion'!$A$3:$P$490,16,0)),"NA",VLOOKUP(B136,'Plantilla publicacion'!$A$3:$P$490,16,0))</f>
        <v>0</v>
      </c>
      <c r="N136" s="141" t="str">
        <f>VLOOKUP(B136,'Plantilla publicacion'!$A$3:$M$490,13,0)</f>
        <v>71-GRUPO DE TRABAJO DE FORMACION</v>
      </c>
    </row>
    <row r="137" spans="1:14" ht="38.25" x14ac:dyDescent="0.25">
      <c r="A137" s="13" t="str">
        <f>VLOOKUP(B137,'Plantilla publicacion'!$A$3:$B$490,2,0)</f>
        <v>Actividad propia</v>
      </c>
      <c r="B137" s="103" t="s">
        <v>1180</v>
      </c>
      <c r="C137" s="227"/>
      <c r="D137" s="227">
        <f>VLOOKUP(B137,'Plantilla publicacion'!$A$3:$M$490,6,0)</f>
        <v>0</v>
      </c>
      <c r="E137" s="227"/>
      <c r="F137" s="227"/>
      <c r="G137" s="227"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f>VLOOKUP(B137,'Plantilla publicacion'!$A$3:$M$490,11,0)</f>
        <v>45691</v>
      </c>
      <c r="L137" s="7">
        <f>VLOOKUP(B137,'Plantilla publicacion'!$A$3:$M$490,12,0)</f>
        <v>45744</v>
      </c>
      <c r="M137" s="58"/>
      <c r="N137" s="104" t="str">
        <f>VLOOKUP(B137,'Plantilla publicacion'!$A$3:$M$490,13,0)</f>
        <v>71-GRUPO DE TRABAJO DE FORMACION</v>
      </c>
    </row>
    <row r="138" spans="1:14" x14ac:dyDescent="0.25">
      <c r="A138" s="13" t="str">
        <f>VLOOKUP(B138,'Plantilla publicacion'!$A$3:$B$490,2,0)</f>
        <v>Actividad propia</v>
      </c>
      <c r="B138" s="103" t="s">
        <v>1182</v>
      </c>
      <c r="C138" s="227"/>
      <c r="D138" s="227">
        <f>VLOOKUP(B138,'Plantilla publicacion'!$A$3:$M$490,6,0)</f>
        <v>0</v>
      </c>
      <c r="E138" s="227"/>
      <c r="F138" s="227"/>
      <c r="G138" s="227"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f>VLOOKUP(B138,'Plantilla publicacion'!$A$3:$M$490,11,0)</f>
        <v>45748</v>
      </c>
      <c r="L138" s="7">
        <f>VLOOKUP(B138,'Plantilla publicacion'!$A$3:$M$490,12,0)</f>
        <v>45996</v>
      </c>
      <c r="M138" s="58"/>
      <c r="N138" s="104" t="str">
        <f>VLOOKUP(B138,'Plantilla publicacion'!$A$3:$M$490,13,0)</f>
        <v>71-GRUPO DE TRABAJO DE FORMACION</v>
      </c>
    </row>
    <row r="139" spans="1:14" ht="15.75" thickBot="1" x14ac:dyDescent="0.3">
      <c r="A139" s="13" t="str">
        <f>VLOOKUP(B139,'Plantilla publicacion'!$A$3:$B$490,2,0)</f>
        <v>Actividad propia</v>
      </c>
      <c r="B139" s="105" t="s">
        <v>1183</v>
      </c>
      <c r="C139" s="228"/>
      <c r="D139" s="228">
        <f>VLOOKUP(B139,'Plantilla publicacion'!$A$3:$M$490,6,0)</f>
        <v>0</v>
      </c>
      <c r="E139" s="228"/>
      <c r="F139" s="228"/>
      <c r="G139" s="228" t="str">
        <f>VLOOKUP(B139,'Plantilla publicacion'!$A$3:$M$490,7,0)</f>
        <v>N/A</v>
      </c>
      <c r="H139" s="107" t="str">
        <f>VLOOKUP(B139,'Plantilla publicacion'!$A$3:$M$490,8,0)</f>
        <v>Elaborar informes trimestrales de las jornadas de capacitación realizadas. (Informe)</v>
      </c>
      <c r="I139" s="107">
        <f>VLOOKUP(B139,'Plantilla publicacion'!$A$3:$M$490,9,0)</f>
        <v>3</v>
      </c>
      <c r="J139" s="107" t="str">
        <f>VLOOKUP(B139,'Plantilla publicacion'!$A$3:$M$490,10,0)</f>
        <v>Númerica</v>
      </c>
      <c r="K139" s="108">
        <f>VLOOKUP(B139,'Plantilla publicacion'!$A$3:$M$490,11,0)</f>
        <v>45748</v>
      </c>
      <c r="L139" s="108">
        <f>VLOOKUP(B139,'Plantilla publicacion'!$A$3:$M$490,12,0)</f>
        <v>46010</v>
      </c>
      <c r="M139" s="109"/>
      <c r="N139" s="110" t="str">
        <f>VLOOKUP(B139,'Plantilla publicacion'!$A$3:$M$490,13,0)</f>
        <v>71-GRUPO DE TRABAJO DE FORMACION</v>
      </c>
    </row>
    <row r="140" spans="1:14" s="12" customFormat="1" ht="25.5" x14ac:dyDescent="0.25">
      <c r="A140" s="5" t="str">
        <f>VLOOKUP(B140,'Plantilla publicacion'!$A$3:$B$490,2,0)</f>
        <v>Producto</v>
      </c>
      <c r="B140" s="15" t="s">
        <v>1192</v>
      </c>
      <c r="C140" s="227" t="str">
        <f>VLOOKUP(B140,'Plantilla publicacion'!$A$3:$R$490,17,0)</f>
        <v>PND - 5-31-5-d- Convergencia regional - Gobierno digital para la gente / PES - Transformación Institucional</v>
      </c>
      <c r="D140" s="227" t="str">
        <f>VLOOKUP(B140,'Plantilla publicacion'!$A$3:$M$490,6,0)</f>
        <v>62-Fortalecer la infraestructura, uso y aprovechamiento de las tecnologías de la información, para optimizar la capacidad institucional</v>
      </c>
      <c r="E140" s="22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2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27"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75">
        <f>VLOOKUP(B140,'Plantilla publicacion'!$A$3:$M$490,11,0)</f>
        <v>45705</v>
      </c>
      <c r="L140" s="175">
        <f>VLOOKUP(B140,'Plantilla publicacion'!$A$3:$M$490,12,0)</f>
        <v>46003</v>
      </c>
      <c r="M140" s="15">
        <f>IF(ISERROR(VLOOKUP(B140,'Plantilla publicacion'!$A$3:$P$490,16,0)),"NA",VLOOKUP(B140,'Plantilla publicacion'!$A$3:$P$490,16,0))</f>
        <v>0</v>
      </c>
      <c r="N140" s="15" t="str">
        <f>VLOOKUP(B140,'Plantilla publicacion'!$A$3:$M$490,13,0)</f>
        <v>71-GRUPO DE TRABAJO DE FORMACION</v>
      </c>
    </row>
    <row r="141" spans="1:14" s="12" customFormat="1" ht="25.5" x14ac:dyDescent="0.25">
      <c r="A141" s="13" t="str">
        <f>VLOOKUP(B141,'Plantilla publicacion'!$A$3:$B$490,2,0)</f>
        <v>Actividad propia</v>
      </c>
      <c r="B141" s="6" t="s">
        <v>1193</v>
      </c>
      <c r="C141" s="227"/>
      <c r="D141" s="227">
        <f>VLOOKUP(B141,'Plantilla publicacion'!$A$3:$M$490,6,0)</f>
        <v>0</v>
      </c>
      <c r="E141" s="227"/>
      <c r="F141" s="227"/>
      <c r="G141" s="227"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f>VLOOKUP(B141,'Plantilla publicacion'!$A$3:$M$490,11,0)</f>
        <v>45705</v>
      </c>
      <c r="L141" s="7">
        <f>VLOOKUP(B141,'Plantilla publicacion'!$A$3:$M$490,12,0)</f>
        <v>45853</v>
      </c>
      <c r="M141" s="58"/>
      <c r="N141" s="17" t="str">
        <f>VLOOKUP(B141,'Plantilla publicacion'!$A$3:$M$490,13,0)</f>
        <v>71-GRUPO DE TRABAJO DE FORMACION</v>
      </c>
    </row>
    <row r="142" spans="1:14" s="12" customFormat="1" ht="25.5" x14ac:dyDescent="0.25">
      <c r="A142" s="13" t="str">
        <f>VLOOKUP(B142,'Plantilla publicacion'!$A$3:$B$490,2,0)</f>
        <v>Actividad propia</v>
      </c>
      <c r="B142" s="6" t="s">
        <v>1194</v>
      </c>
      <c r="C142" s="227"/>
      <c r="D142" s="227">
        <f>VLOOKUP(B142,'Plantilla publicacion'!$A$3:$M$490,6,0)</f>
        <v>0</v>
      </c>
      <c r="E142" s="227"/>
      <c r="F142" s="227"/>
      <c r="G142" s="227"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f>VLOOKUP(B142,'Plantilla publicacion'!$A$3:$M$490,11,0)</f>
        <v>45733</v>
      </c>
      <c r="L142" s="7">
        <f>VLOOKUP(B142,'Plantilla publicacion'!$A$3:$M$490,12,0)</f>
        <v>45869</v>
      </c>
      <c r="M142" s="58"/>
      <c r="N142" s="17" t="str">
        <f>VLOOKUP(B142,'Plantilla publicacion'!$A$3:$M$490,13,0)</f>
        <v>71-GRUPO DE TRABAJO DE FORMACION</v>
      </c>
    </row>
    <row r="143" spans="1:14" s="12" customFormat="1" ht="25.5" x14ac:dyDescent="0.25">
      <c r="A143" s="13" t="str">
        <f>VLOOKUP(B143,'Plantilla publicacion'!$A$3:$B$490,2,0)</f>
        <v>Actividad propia</v>
      </c>
      <c r="B143" s="6" t="s">
        <v>1195</v>
      </c>
      <c r="C143" s="227"/>
      <c r="D143" s="227">
        <f>VLOOKUP(B143,'Plantilla publicacion'!$A$3:$M$490,6,0)</f>
        <v>0</v>
      </c>
      <c r="E143" s="227"/>
      <c r="F143" s="227"/>
      <c r="G143" s="227"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f>VLOOKUP(B143,'Plantilla publicacion'!$A$3:$M$490,11,0)</f>
        <v>45748</v>
      </c>
      <c r="L143" s="7">
        <f>VLOOKUP(B143,'Plantilla publicacion'!$A$3:$M$490,12,0)</f>
        <v>45996</v>
      </c>
      <c r="M143" s="58"/>
      <c r="N143" s="17" t="str">
        <f>VLOOKUP(B143,'Plantilla publicacion'!$A$3:$M$490,13,0)</f>
        <v>71-GRUPO DE TRABAJO DE FORMACION</v>
      </c>
    </row>
    <row r="144" spans="1:14" ht="26.25" thickBot="1" x14ac:dyDescent="0.3">
      <c r="A144" s="13" t="str">
        <f>VLOOKUP(B144,'Plantilla publicacion'!$A$3:$B$490,2,0)</f>
        <v>Actividad propia</v>
      </c>
      <c r="B144" s="11" t="s">
        <v>1196</v>
      </c>
      <c r="C144" s="227"/>
      <c r="D144" s="227">
        <f>VLOOKUP(B144,'Plantilla publicacion'!$A$3:$M$490,6,0)</f>
        <v>0</v>
      </c>
      <c r="E144" s="227"/>
      <c r="F144" s="227"/>
      <c r="G144" s="227"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1">
        <f>VLOOKUP(B144,'Plantilla publicacion'!$A$3:$M$490,11,0)</f>
        <v>45992</v>
      </c>
      <c r="L144" s="111">
        <f>VLOOKUP(B144,'Plantilla publicacion'!$A$3:$M$490,12,0)</f>
        <v>46003</v>
      </c>
      <c r="M144" s="112"/>
      <c r="N144" s="113" t="str">
        <f>VLOOKUP(B144,'Plantilla publicacion'!$A$3:$M$490,13,0)</f>
        <v>71-GRUPO DE TRABAJO DE FORMACION</v>
      </c>
    </row>
    <row r="145" spans="1:14" s="12" customFormat="1" ht="51" x14ac:dyDescent="0.25">
      <c r="A145" s="5" t="str">
        <f>VLOOKUP(B145,'Plantilla publicacion'!$A$3:$B$490,2,0)</f>
        <v>Producto</v>
      </c>
      <c r="B145" s="99" t="s">
        <v>1197</v>
      </c>
      <c r="C145" s="226" t="str">
        <f>VLOOKUP(B145,'Plantilla publicacion'!$A$3:$R$490,17,0)</f>
        <v>PND - 4-04-1-c- Transformación productiva, internacionalización y acción climática - Políticas de competencia, consumidor e infraestructura de la calidad modernas / PES - Reindustrialización</v>
      </c>
      <c r="D145" s="226" t="str">
        <f>VLOOKUP(B145,'Plantilla publicacion'!$A$3:$M$490,6,0)</f>
        <v>58-Promover el enfoque preventivo, diferencial y territorial en el que hacer misional de la entidad</v>
      </c>
      <c r="E145" s="22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22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226" t="str">
        <f>VLOOKUP(B145,'Plantilla publicacion'!$A$3:$M$490,7,0)</f>
        <v>C-3599-0200-0005-53105b</v>
      </c>
      <c r="H145" s="101"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1">
        <f>VLOOKUP(B145,'Plantilla publicacion'!$A$3:$M$490,9,0)</f>
        <v>290</v>
      </c>
      <c r="J145" s="101" t="str">
        <f>VLOOKUP(B145,'Plantilla publicacion'!$A$3:$M$490,10,0)</f>
        <v>Númerica</v>
      </c>
      <c r="K145" s="176">
        <f>VLOOKUP(B145,'Plantilla publicacion'!$A$3:$M$490,11,0)</f>
        <v>45717</v>
      </c>
      <c r="L145" s="176">
        <f>VLOOKUP(B145,'Plantilla publicacion'!$A$3:$M$490,12,0)</f>
        <v>46003</v>
      </c>
      <c r="M145" s="15" t="str">
        <f>IF(ISERROR(VLOOKUP(B145,'Plantilla publicacion'!$A$3:$P$490,16,0)),"NA",VLOOKUP(B145,'Plantilla publicacion'!$A$3:$P$490,16,0))</f>
        <v>PES_20230188 / PEI_21</v>
      </c>
      <c r="N145" s="102" t="str">
        <f>VLOOKUP(B145,'Plantilla publicacion'!$A$3:$M$490,13,0)</f>
        <v>71-GRUPO DE TRABAJO DE FORMACION</v>
      </c>
    </row>
    <row r="146" spans="1:14" s="12" customFormat="1" ht="51" x14ac:dyDescent="0.25">
      <c r="A146" s="13" t="str">
        <f>VLOOKUP(B146,'Plantilla publicacion'!$A$3:$B$490,2,0)</f>
        <v>Actividad propia</v>
      </c>
      <c r="B146" s="103" t="s">
        <v>1198</v>
      </c>
      <c r="C146" s="227"/>
      <c r="D146" s="227">
        <f>VLOOKUP(B146,'Plantilla publicacion'!$A$3:$M$490,6,0)</f>
        <v>0</v>
      </c>
      <c r="E146" s="227"/>
      <c r="F146" s="227"/>
      <c r="G146" s="227"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f>VLOOKUP(B146,'Plantilla publicacion'!$A$3:$M$490,11,0)</f>
        <v>45717</v>
      </c>
      <c r="L146" s="7">
        <f>VLOOKUP(B146,'Plantilla publicacion'!$A$3:$M$490,12,0)</f>
        <v>46003</v>
      </c>
      <c r="M146" s="58"/>
      <c r="N146" s="104" t="str">
        <f>VLOOKUP(B146,'Plantilla publicacion'!$A$3:$M$490,13,0)</f>
        <v>71-GRUPO DE TRABAJO DE FORMACION</v>
      </c>
    </row>
    <row r="147" spans="1:14" s="12" customFormat="1" ht="39" thickBot="1" x14ac:dyDescent="0.3">
      <c r="A147" s="13" t="str">
        <f>VLOOKUP(B147,'Plantilla publicacion'!$A$3:$B$490,2,0)</f>
        <v>Actividad propia</v>
      </c>
      <c r="B147" s="105" t="s">
        <v>1199</v>
      </c>
      <c r="C147" s="228"/>
      <c r="D147" s="228">
        <f>VLOOKUP(B147,'Plantilla publicacion'!$A$3:$M$490,6,0)</f>
        <v>0</v>
      </c>
      <c r="E147" s="228"/>
      <c r="F147" s="228"/>
      <c r="G147" s="228" t="str">
        <f>VLOOKUP(B147,'Plantilla publicacion'!$A$3:$M$490,7,0)</f>
        <v>N/A</v>
      </c>
      <c r="H147" s="107" t="str">
        <f>VLOOKUP(B147,'Plantilla publicacion'!$A$3:$M$490,8,0)</f>
        <v>Elaborar informe final de las Jornadas de Formación (Capacitaciones, Sensibilizaciones, Jornada de Información) en Metrología Legal y Reglamentos Técnicos. (Informe final con resultados de la actividad, elaborado).</v>
      </c>
      <c r="I147" s="107">
        <f>VLOOKUP(B147,'Plantilla publicacion'!$A$3:$M$490,9,0)</f>
        <v>1</v>
      </c>
      <c r="J147" s="107" t="str">
        <f>VLOOKUP(B147,'Plantilla publicacion'!$A$3:$M$490,10,0)</f>
        <v>Númerica</v>
      </c>
      <c r="K147" s="108">
        <f>VLOOKUP(B147,'Plantilla publicacion'!$A$3:$M$490,11,0)</f>
        <v>45992</v>
      </c>
      <c r="L147" s="108">
        <f>VLOOKUP(B147,'Plantilla publicacion'!$A$3:$M$490,12,0)</f>
        <v>46003</v>
      </c>
      <c r="M147" s="109"/>
      <c r="N147" s="110" t="str">
        <f>VLOOKUP(B147,'Plantilla publicacion'!$A$3:$M$490,13,0)</f>
        <v>71-GRUPO DE TRABAJO DE FORMACION</v>
      </c>
    </row>
    <row r="148" spans="1:14" s="12" customFormat="1" ht="38.25" x14ac:dyDescent="0.25">
      <c r="A148" s="5" t="str">
        <f>VLOOKUP(B148,'Plantilla publicacion'!$A$3:$B$490,2,0)</f>
        <v>Producto</v>
      </c>
      <c r="B148" s="15" t="s">
        <v>1215</v>
      </c>
      <c r="C148" s="227" t="str">
        <f>VLOOKUP(B148,'Plantilla publicacion'!$A$3:$R$490,17,0)</f>
        <v>PND - 4-04-1-c- Transformación productiva, internacionalización y acción climática - Políticas de competencia, consumidor e infraestructura de la calidad modernas / PES - Reindustrialización</v>
      </c>
      <c r="D148" s="227" t="str">
        <f>VLOOKUP(B148,'Plantilla publicacion'!$A$3:$M$490,6,0)</f>
        <v>58-Promover el enfoque preventivo, diferencial y territorial en el que hacer misional de la entidad</v>
      </c>
      <c r="E148" s="22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2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27"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75">
        <f>VLOOKUP(B148,'Plantilla publicacion'!$A$3:$M$490,11,0)</f>
        <v>45670</v>
      </c>
      <c r="L148" s="175">
        <f>VLOOKUP(B148,'Plantilla publicacion'!$A$3:$M$490,12,0)</f>
        <v>46022</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row>
    <row r="149" spans="1:14" s="12" customFormat="1" ht="51" x14ac:dyDescent="0.25">
      <c r="A149" s="13" t="str">
        <f>VLOOKUP(B149,'Plantilla publicacion'!$A$3:$B$490,2,0)</f>
        <v>Actividad propia</v>
      </c>
      <c r="B149" s="6" t="s">
        <v>1216</v>
      </c>
      <c r="C149" s="227"/>
      <c r="D149" s="227">
        <f>VLOOKUP(B149,'Plantilla publicacion'!$A$3:$M$490,6,0)</f>
        <v>0</v>
      </c>
      <c r="E149" s="227"/>
      <c r="F149" s="227"/>
      <c r="G149" s="227"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f>VLOOKUP(B149,'Plantilla publicacion'!$A$3:$M$490,11,0)</f>
        <v>45670</v>
      </c>
      <c r="L149" s="7">
        <f>VLOOKUP(B149,'Plantilla publicacion'!$A$3:$M$490,12,0)</f>
        <v>45897</v>
      </c>
      <c r="M149" s="58"/>
      <c r="N149" s="17" t="str">
        <f>VLOOKUP(B149,'Plantilla publicacion'!$A$3:$M$490,13,0)</f>
        <v>6000-DESPACHO DEL SUPERINTENDENTE DELEGADO PARA EL CONTROL Y VERIFICACIÓN DE REGLAMENTOS TÉCNICOS Y METROLOGÍA LEGAL</v>
      </c>
    </row>
    <row r="150" spans="1:14" s="12" customFormat="1" ht="38.25" x14ac:dyDescent="0.25">
      <c r="A150" s="13" t="str">
        <f>VLOOKUP(B150,'Plantilla publicacion'!$A$3:$B$490,2,0)</f>
        <v>Actividad propia</v>
      </c>
      <c r="B150" s="6" t="s">
        <v>1217</v>
      </c>
      <c r="C150" s="227"/>
      <c r="D150" s="227">
        <f>VLOOKUP(B150,'Plantilla publicacion'!$A$3:$M$490,6,0)</f>
        <v>0</v>
      </c>
      <c r="E150" s="227"/>
      <c r="F150" s="227"/>
      <c r="G150" s="227"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f>VLOOKUP(B150,'Plantilla publicacion'!$A$3:$M$490,11,0)</f>
        <v>45670</v>
      </c>
      <c r="L150" s="7">
        <f>VLOOKUP(B150,'Plantilla publicacion'!$A$3:$M$490,12,0)</f>
        <v>46022</v>
      </c>
      <c r="M150" s="58"/>
      <c r="N150" s="17" t="str">
        <f>VLOOKUP(B150,'Plantilla publicacion'!$A$3:$M$490,13,0)</f>
        <v>6000-DESPACHO DEL SUPERINTENDENTE DELEGADO PARA EL CONTROL Y VERIFICACIÓN DE REGLAMENTOS TÉCNICOS Y METROLOGÍA LEGAL</v>
      </c>
    </row>
    <row r="151" spans="1:14" s="12" customFormat="1" ht="38.25" x14ac:dyDescent="0.25">
      <c r="A151" s="13" t="str">
        <f>VLOOKUP(B151,'Plantilla publicacion'!$A$3:$B$490,2,0)</f>
        <v>Actividad propia</v>
      </c>
      <c r="B151" s="6" t="s">
        <v>1218</v>
      </c>
      <c r="C151" s="227"/>
      <c r="D151" s="227">
        <f>VLOOKUP(B151,'Plantilla publicacion'!$A$3:$M$490,6,0)</f>
        <v>0</v>
      </c>
      <c r="E151" s="227"/>
      <c r="F151" s="227"/>
      <c r="G151" s="227"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f>VLOOKUP(B151,'Plantilla publicacion'!$A$3:$M$490,11,0)</f>
        <v>45670</v>
      </c>
      <c r="L151" s="7">
        <f>VLOOKUP(B151,'Plantilla publicacion'!$A$3:$M$490,12,0)</f>
        <v>46022</v>
      </c>
      <c r="M151" s="58"/>
      <c r="N151" s="17" t="str">
        <f>VLOOKUP(B151,'Plantilla publicacion'!$A$3:$M$490,13,0)</f>
        <v>6000-DESPACHO DEL SUPERINTENDENTE DELEGADO PARA EL CONTROL Y VERIFICACIÓN DE REGLAMENTOS TÉCNICOS Y METROLOGÍA LEGAL</v>
      </c>
    </row>
    <row r="152" spans="1:14" s="12" customFormat="1" ht="39" thickBot="1" x14ac:dyDescent="0.3">
      <c r="A152" s="13" t="str">
        <f>VLOOKUP(B152,'Plantilla publicacion'!$A$3:$B$490,2,0)</f>
        <v>Actividad propia</v>
      </c>
      <c r="B152" s="11" t="s">
        <v>1220</v>
      </c>
      <c r="C152" s="227"/>
      <c r="D152" s="227">
        <f>VLOOKUP(B152,'Plantilla publicacion'!$A$3:$M$490,6,0)</f>
        <v>0</v>
      </c>
      <c r="E152" s="227"/>
      <c r="F152" s="227"/>
      <c r="G152" s="227"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11">
        <f>VLOOKUP(B152,'Plantilla publicacion'!$A$3:$M$490,11,0)</f>
        <v>45670</v>
      </c>
      <c r="L152" s="111">
        <f>VLOOKUP(B152,'Plantilla publicacion'!$A$3:$M$490,12,0)</f>
        <v>46022</v>
      </c>
      <c r="M152" s="112"/>
      <c r="N152" s="113" t="str">
        <f>VLOOKUP(B152,'Plantilla publicacion'!$A$3:$M$490,13,0)</f>
        <v>6000-DESPACHO DEL SUPERINTENDENTE DELEGADO PARA EL CONTROL Y VERIFICACIÓN DE REGLAMENTOS TÉCNICOS Y METROLOGÍA LEGAL</v>
      </c>
    </row>
    <row r="153" spans="1:14" s="12" customFormat="1" ht="63.75" customHeight="1" x14ac:dyDescent="0.25">
      <c r="A153" s="5" t="str">
        <f>VLOOKUP(B153,'Plantilla publicacion'!$A$3:$B$490,2,0)</f>
        <v>Producto</v>
      </c>
      <c r="B153" s="99" t="s">
        <v>1221</v>
      </c>
      <c r="C153" s="226" t="str">
        <f>VLOOKUP(B153,'Plantilla publicacion'!$A$3:$R$490,17,0)</f>
        <v>PND - 4-04-1-c- Transformación productiva, internacionalización y acción climática - Políticas de competencia, consumidor e infraestructura de la calidad modernas / PES - Reindustrialización</v>
      </c>
      <c r="D153" s="226" t="str">
        <f>VLOOKUP(B153,'Plantilla publicacion'!$A$3:$M$490,6,0)</f>
        <v>58-Promover el enfoque preventivo, diferencial y territorial en el que hacer misional de la entidad</v>
      </c>
      <c r="E153" s="22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22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226" t="str">
        <f>VLOOKUP(B153,'Plantilla publicacion'!$A$3:$M$490,7,0)</f>
        <v>C-3503-0200-0016-40401c</v>
      </c>
      <c r="H153" s="101" t="str">
        <f>VLOOKUP(B153,'Plantilla publicacion'!$A$3:$M$490,8,0)</f>
        <v>Campañas de control preventivo en surtidores de combustibles, balanzas, preempacados y alcoholímetros, realizadas (Informe con análisis del desarrollo de la campaña)</v>
      </c>
      <c r="I153" s="101">
        <f>VLOOKUP(B153,'Plantilla publicacion'!$A$3:$M$490,9,0)</f>
        <v>6</v>
      </c>
      <c r="J153" s="101" t="str">
        <f>VLOOKUP(B153,'Plantilla publicacion'!$A$3:$M$490,10,0)</f>
        <v>Númerica</v>
      </c>
      <c r="K153" s="176">
        <f>VLOOKUP(B153,'Plantilla publicacion'!$A$3:$M$490,11,0)</f>
        <v>45670</v>
      </c>
      <c r="L153" s="176">
        <f>VLOOKUP(B153,'Plantilla publicacion'!$A$3:$M$490,12,0)</f>
        <v>46022</v>
      </c>
      <c r="M153" s="15" t="str">
        <f>IF(ISERROR(VLOOKUP(B153,'Plantilla publicacion'!$A$3:$P$490,16,0)),"NA",VLOOKUP(B153,'Plantilla publicacion'!$A$3:$P$490,16,0))</f>
        <v>PND_10_Fortalecer las actividades de inspección, vigilancia y control</v>
      </c>
      <c r="N153" s="102" t="str">
        <f>VLOOKUP(B153,'Plantilla publicacion'!$A$3:$M$490,13,0)</f>
        <v>6000-DESPACHO DEL SUPERINTENDENTE DELEGADO PARA EL CONTROL Y VERIFICACIÓN DE REGLAMENTOS TÉCNICOS Y METROLOGÍA LEGAL</v>
      </c>
    </row>
    <row r="154" spans="1:14" ht="51" x14ac:dyDescent="0.25">
      <c r="A154" s="13" t="str">
        <f>VLOOKUP(B154,'Plantilla publicacion'!$A$3:$B$490,2,0)</f>
        <v>Actividad propia</v>
      </c>
      <c r="B154" s="103" t="s">
        <v>1222</v>
      </c>
      <c r="C154" s="227"/>
      <c r="D154" s="227">
        <f>VLOOKUP(B154,'Plantilla publicacion'!$A$3:$M$490,6,0)</f>
        <v>0</v>
      </c>
      <c r="E154" s="227"/>
      <c r="F154" s="227"/>
      <c r="G154" s="227"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f>VLOOKUP(B154,'Plantilla publicacion'!$A$3:$M$490,11,0)</f>
        <v>45670</v>
      </c>
      <c r="L154" s="7">
        <f>VLOOKUP(B154,'Plantilla publicacion'!$A$3:$M$490,12,0)</f>
        <v>45897</v>
      </c>
      <c r="M154" s="58"/>
      <c r="N154" s="104" t="str">
        <f>VLOOKUP(B154,'Plantilla publicacion'!$A$3:$M$490,13,0)</f>
        <v>6000-DESPACHO DEL SUPERINTENDENTE DELEGADO PARA EL CONTROL Y VERIFICACIÓN DE REGLAMENTOS TÉCNICOS Y METROLOGÍA LEGAL</v>
      </c>
    </row>
    <row r="155" spans="1:14" ht="38.25" x14ac:dyDescent="0.25">
      <c r="A155" s="13" t="str">
        <f>VLOOKUP(B155,'Plantilla publicacion'!$A$3:$B$490,2,0)</f>
        <v>Actividad propia</v>
      </c>
      <c r="B155" s="103" t="s">
        <v>1223</v>
      </c>
      <c r="C155" s="227"/>
      <c r="D155" s="227">
        <f>VLOOKUP(B155,'Plantilla publicacion'!$A$3:$M$490,6,0)</f>
        <v>0</v>
      </c>
      <c r="E155" s="227"/>
      <c r="F155" s="227"/>
      <c r="G155" s="227"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f>VLOOKUP(B155,'Plantilla publicacion'!$A$3:$M$490,11,0)</f>
        <v>45670</v>
      </c>
      <c r="L155" s="7">
        <f>VLOOKUP(B155,'Plantilla publicacion'!$A$3:$M$490,12,0)</f>
        <v>46022</v>
      </c>
      <c r="M155" s="58"/>
      <c r="N155" s="104" t="str">
        <f>VLOOKUP(B155,'Plantilla publicacion'!$A$3:$M$490,13,0)</f>
        <v>6000-DESPACHO DEL SUPERINTENDENTE DELEGADO PARA EL CONTROL Y VERIFICACIÓN DE REGLAMENTOS TÉCNICOS Y METROLOGÍA LEGAL</v>
      </c>
    </row>
    <row r="156" spans="1:14" ht="38.25" x14ac:dyDescent="0.25">
      <c r="A156" s="13" t="str">
        <f>VLOOKUP(B156,'Plantilla publicacion'!$A$3:$B$490,2,0)</f>
        <v>Actividad propia</v>
      </c>
      <c r="B156" s="103" t="s">
        <v>1224</v>
      </c>
      <c r="C156" s="227"/>
      <c r="D156" s="227">
        <f>VLOOKUP(B156,'Plantilla publicacion'!$A$3:$M$490,6,0)</f>
        <v>0</v>
      </c>
      <c r="E156" s="227"/>
      <c r="F156" s="227"/>
      <c r="G156" s="227"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f>VLOOKUP(B156,'Plantilla publicacion'!$A$3:$M$490,11,0)</f>
        <v>45670</v>
      </c>
      <c r="L156" s="7">
        <f>VLOOKUP(B156,'Plantilla publicacion'!$A$3:$M$490,12,0)</f>
        <v>46022</v>
      </c>
      <c r="M156" s="58"/>
      <c r="N156" s="104" t="str">
        <f>VLOOKUP(B156,'Plantilla publicacion'!$A$3:$M$490,13,0)</f>
        <v>6000-DESPACHO DEL SUPERINTENDENTE DELEGADO PARA EL CONTROL Y VERIFICACIÓN DE REGLAMENTOS TÉCNICOS Y METROLOGÍA LEGAL</v>
      </c>
    </row>
    <row r="157" spans="1:14" ht="39" thickBot="1" x14ac:dyDescent="0.3">
      <c r="A157" s="13" t="str">
        <f>VLOOKUP(B157,'Plantilla publicacion'!$A$3:$B$490,2,0)</f>
        <v>Actividad propia</v>
      </c>
      <c r="B157" s="105" t="s">
        <v>1225</v>
      </c>
      <c r="C157" s="228"/>
      <c r="D157" s="228">
        <f>VLOOKUP(B157,'Plantilla publicacion'!$A$3:$M$490,6,0)</f>
        <v>0</v>
      </c>
      <c r="E157" s="228"/>
      <c r="F157" s="228"/>
      <c r="G157" s="228" t="str">
        <f>VLOOKUP(B157,'Plantilla publicacion'!$A$3:$M$490,7,0)</f>
        <v>N/A</v>
      </c>
      <c r="H157" s="107" t="str">
        <f>VLOOKUP(B157,'Plantilla publicacion'!$A$3:$M$490,8,0)</f>
        <v>Análisis del desarrollo de la campaña (Informe con análisis del desarrollo de la campaña)</v>
      </c>
      <c r="I157" s="107">
        <f>VLOOKUP(B157,'Plantilla publicacion'!$A$3:$M$490,9,0)</f>
        <v>6</v>
      </c>
      <c r="J157" s="107" t="str">
        <f>VLOOKUP(B157,'Plantilla publicacion'!$A$3:$M$490,10,0)</f>
        <v>Númerica</v>
      </c>
      <c r="K157" s="108">
        <f>VLOOKUP(B157,'Plantilla publicacion'!$A$3:$M$490,11,0)</f>
        <v>45670</v>
      </c>
      <c r="L157" s="108">
        <f>VLOOKUP(B157,'Plantilla publicacion'!$A$3:$M$490,12,0)</f>
        <v>46022</v>
      </c>
      <c r="M157" s="109"/>
      <c r="N157" s="110" t="str">
        <f>VLOOKUP(B157,'Plantilla publicacion'!$A$3:$M$490,13,0)</f>
        <v>6000-DESPACHO DEL SUPERINTENDENTE DELEGADO PARA EL CONTROL Y VERIFICACIÓN DE REGLAMENTOS TÉCNICOS Y METROLOGÍA LEGAL</v>
      </c>
    </row>
    <row r="158" spans="1:14" s="12" customFormat="1" ht="38.25" x14ac:dyDescent="0.25">
      <c r="A158" s="5" t="str">
        <f>VLOOKUP(B158,'Plantilla publicacion'!$A$3:$B$490,2,0)</f>
        <v>Producto</v>
      </c>
      <c r="B158" s="15" t="s">
        <v>1226</v>
      </c>
      <c r="C158" s="227" t="str">
        <f>VLOOKUP(B158,'Plantilla publicacion'!$A$3:$R$490,17,0)</f>
        <v>PND - 4-04-1-c- Transformación productiva, internacionalización y acción climática - Políticas de competencia, consumidor e infraestructura de la calidad modernas / PES - Reindustrialización</v>
      </c>
      <c r="D158" s="227" t="str">
        <f>VLOOKUP(B158,'Plantilla publicacion'!$A$3:$M$490,6,0)</f>
        <v>58-Promover el enfoque preventivo, diferencial y territorial en el que hacer misional de la entidad</v>
      </c>
      <c r="E158" s="22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2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27"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75">
        <f>VLOOKUP(B158,'Plantilla publicacion'!$A$3:$M$490,11,0)</f>
        <v>45670</v>
      </c>
      <c r="L158" s="175">
        <f>VLOOKUP(B158,'Plantilla publicacion'!$A$3:$M$490,12,0)</f>
        <v>46022</v>
      </c>
      <c r="M158" s="101"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row>
    <row r="159" spans="1:14" ht="51" x14ac:dyDescent="0.25">
      <c r="A159" s="13" t="str">
        <f>VLOOKUP(B159,'Plantilla publicacion'!$A$3:$B$490,2,0)</f>
        <v>Actividad propia</v>
      </c>
      <c r="B159" s="6" t="s">
        <v>1227</v>
      </c>
      <c r="C159" s="227"/>
      <c r="D159" s="227">
        <f>VLOOKUP(B159,'Plantilla publicacion'!$A$3:$M$490,6,0)</f>
        <v>0</v>
      </c>
      <c r="E159" s="227"/>
      <c r="F159" s="227"/>
      <c r="G159" s="227"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f>VLOOKUP(B159,'Plantilla publicacion'!$A$3:$M$490,11,0)</f>
        <v>45670</v>
      </c>
      <c r="L159" s="7">
        <f>VLOOKUP(B159,'Plantilla publicacion'!$A$3:$M$490,12,0)</f>
        <v>45897</v>
      </c>
      <c r="M159" s="58"/>
      <c r="N159" s="17" t="str">
        <f>VLOOKUP(B159,'Plantilla publicacion'!$A$3:$M$490,13,0)</f>
        <v>6000-DESPACHO DEL SUPERINTENDENTE DELEGADO PARA EL CONTROL Y VERIFICACIÓN DE REGLAMENTOS TÉCNICOS Y METROLOGÍA LEGAL</v>
      </c>
    </row>
    <row r="160" spans="1:14" s="12" customFormat="1" ht="38.25" x14ac:dyDescent="0.25">
      <c r="A160" s="13" t="str">
        <f>VLOOKUP(B160,'Plantilla publicacion'!$A$3:$B$490,2,0)</f>
        <v>Actividad propia</v>
      </c>
      <c r="B160" s="6" t="s">
        <v>1228</v>
      </c>
      <c r="C160" s="227"/>
      <c r="D160" s="227">
        <f>VLOOKUP(B160,'Plantilla publicacion'!$A$3:$M$490,6,0)</f>
        <v>0</v>
      </c>
      <c r="E160" s="227"/>
      <c r="F160" s="227"/>
      <c r="G160" s="227"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f>VLOOKUP(B160,'Plantilla publicacion'!$A$3:$M$490,11,0)</f>
        <v>45670</v>
      </c>
      <c r="L160" s="7">
        <f>VLOOKUP(B160,'Plantilla publicacion'!$A$3:$M$490,12,0)</f>
        <v>46022</v>
      </c>
      <c r="M160" s="58"/>
      <c r="N160" s="17" t="str">
        <f>VLOOKUP(B160,'Plantilla publicacion'!$A$3:$M$490,13,0)</f>
        <v>6000-DESPACHO DEL SUPERINTENDENTE DELEGADO PARA EL CONTROL Y VERIFICACIÓN DE REGLAMENTOS TÉCNICOS Y METROLOGÍA LEGAL</v>
      </c>
    </row>
    <row r="161" spans="1:14" s="12" customFormat="1" ht="38.25" x14ac:dyDescent="0.25">
      <c r="A161" s="13" t="str">
        <f>VLOOKUP(B161,'Plantilla publicacion'!$A$3:$B$490,2,0)</f>
        <v>Actividad propia</v>
      </c>
      <c r="B161" s="6" t="s">
        <v>1229</v>
      </c>
      <c r="C161" s="227"/>
      <c r="D161" s="227">
        <f>VLOOKUP(B161,'Plantilla publicacion'!$A$3:$M$490,6,0)</f>
        <v>0</v>
      </c>
      <c r="E161" s="227"/>
      <c r="F161" s="227"/>
      <c r="G161" s="227"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f>VLOOKUP(B161,'Plantilla publicacion'!$A$3:$M$490,11,0)</f>
        <v>45670</v>
      </c>
      <c r="L161" s="7">
        <f>VLOOKUP(B161,'Plantilla publicacion'!$A$3:$M$490,12,0)</f>
        <v>46022</v>
      </c>
      <c r="M161" s="58"/>
      <c r="N161" s="17" t="str">
        <f>VLOOKUP(B161,'Plantilla publicacion'!$A$3:$M$490,13,0)</f>
        <v>6000-DESPACHO DEL SUPERINTENDENTE DELEGADO PARA EL CONTROL Y VERIFICACIÓN DE REGLAMENTOS TÉCNICOS Y METROLOGÍA LEGAL</v>
      </c>
    </row>
    <row r="162" spans="1:14" s="12" customFormat="1" ht="39" thickBot="1" x14ac:dyDescent="0.3">
      <c r="A162" s="13" t="str">
        <f>VLOOKUP(B162,'Plantilla publicacion'!$A$3:$B$490,2,0)</f>
        <v>Actividad propia</v>
      </c>
      <c r="B162" s="11" t="s">
        <v>1230</v>
      </c>
      <c r="C162" s="227"/>
      <c r="D162" s="227">
        <f>VLOOKUP(B162,'Plantilla publicacion'!$A$3:$M$490,6,0)</f>
        <v>0</v>
      </c>
      <c r="E162" s="227"/>
      <c r="F162" s="227"/>
      <c r="G162" s="227"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11">
        <f>VLOOKUP(B162,'Plantilla publicacion'!$A$3:$M$490,11,0)</f>
        <v>45670</v>
      </c>
      <c r="L162" s="111">
        <f>VLOOKUP(B162,'Plantilla publicacion'!$A$3:$M$490,12,0)</f>
        <v>46022</v>
      </c>
      <c r="M162" s="112"/>
      <c r="N162" s="113" t="str">
        <f>VLOOKUP(B162,'Plantilla publicacion'!$A$3:$M$490,13,0)</f>
        <v>6000-DESPACHO DEL SUPERINTENDENTE DELEGADO PARA EL CONTROL Y VERIFICACIÓN DE REGLAMENTOS TÉCNICOS Y METROLOGÍA LEGAL</v>
      </c>
    </row>
    <row r="163" spans="1:14" s="12" customFormat="1" ht="51" x14ac:dyDescent="0.25">
      <c r="A163" s="5" t="str">
        <f>VLOOKUP(B163,'Plantilla publicacion'!$A$3:$B$490,2,0)</f>
        <v>Producto</v>
      </c>
      <c r="B163" s="99" t="s">
        <v>1269</v>
      </c>
      <c r="C163" s="226" t="str">
        <f>VLOOKUP(B163,'Plantilla publicacion'!$A$3:$R$490,17,0)</f>
        <v>PND - 5-31-5-b- Convergencia regional - Entidades públicas territoriales y nacionales fortalecidas / PES - Cierre de brechas territoriales</v>
      </c>
      <c r="D163" s="226" t="str">
        <f>VLOOKUP(B163,'Plantilla publicacion'!$A$3:$M$490,6,0)</f>
        <v>58-Promover el enfoque preventivo, diferencial y territorial en el que hacer misional de la entidad</v>
      </c>
      <c r="E163" s="22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22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226" t="str">
        <f>VLOOKUP(B163,'Plantilla publicacion'!$A$3:$M$490,7,0)</f>
        <v>C-3503-0200-0009-40401c</v>
      </c>
      <c r="H163" s="101"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1">
        <f>VLOOKUP(B163,'Plantilla publicacion'!$A$3:$M$490,9,0)</f>
        <v>100</v>
      </c>
      <c r="J163" s="101" t="str">
        <f>VLOOKUP(B163,'Plantilla publicacion'!$A$3:$M$490,10,0)</f>
        <v>Porcentual</v>
      </c>
      <c r="K163" s="176">
        <f>VLOOKUP(B163,'Plantilla publicacion'!$A$3:$M$490,11,0)</f>
        <v>45670</v>
      </c>
      <c r="L163" s="176">
        <f>VLOOKUP(B163,'Plantilla publicacion'!$A$3:$M$490,12,0)</f>
        <v>46022</v>
      </c>
      <c r="M163" s="101" t="str">
        <f>IF(ISERROR(VLOOKUP(B163,'Plantilla publicacion'!$A$3:$P$490,16,0)),"NA",VLOOKUP(B163,'Plantilla publicacion'!$A$3:$P$490,16,0))</f>
        <v>PND_8_Fortalecer las capacidades y conocimiento sobre derechos y deberes de las relaciones de consumo</v>
      </c>
      <c r="N163" s="102" t="str">
        <f>VLOOKUP(B163,'Plantilla publicacion'!$A$3:$M$490,13,0)</f>
        <v>3000-DESPACHO DEL SUPERINTENDENTE DELEGADO PARA LA PROTECCIÓN DEL CONSUMIDOR;
3003-GRUPO DE TRABAJO DE APOYO A LA RED NACIONAL DE PROTECCIÓN  AL CONSUMIDOR</v>
      </c>
    </row>
    <row r="164" spans="1:14" ht="25.5" x14ac:dyDescent="0.25">
      <c r="A164" s="13" t="str">
        <f>VLOOKUP(B164,'Plantilla publicacion'!$A$3:$B$490,2,0)</f>
        <v>Actividad propia</v>
      </c>
      <c r="B164" s="103" t="s">
        <v>1272</v>
      </c>
      <c r="C164" s="227"/>
      <c r="D164" s="227">
        <f>VLOOKUP(B164,'Plantilla publicacion'!$A$3:$M$490,6,0)</f>
        <v>0</v>
      </c>
      <c r="E164" s="227"/>
      <c r="F164" s="227"/>
      <c r="G164" s="227"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f>VLOOKUP(B164,'Plantilla publicacion'!$A$3:$M$490,11,0)</f>
        <v>45670</v>
      </c>
      <c r="L164" s="7">
        <f>VLOOKUP(B164,'Plantilla publicacion'!$A$3:$M$490,12,0)</f>
        <v>45691</v>
      </c>
      <c r="M164" s="58"/>
      <c r="N164" s="104" t="str">
        <f>VLOOKUP(B164,'Plantilla publicacion'!$A$3:$M$490,13,0)</f>
        <v>3003-GRUPO DE TRABAJO DE APOYO A LA RED NACIONAL DE PROTECCIÓN  AL CONSUMIDOR</v>
      </c>
    </row>
    <row r="165" spans="1:14" ht="25.5" x14ac:dyDescent="0.25">
      <c r="A165" s="13" t="str">
        <f>VLOOKUP(B165,'Plantilla publicacion'!$A$3:$B$490,2,0)</f>
        <v>Actividad sin participación</v>
      </c>
      <c r="B165" s="103" t="s">
        <v>1274</v>
      </c>
      <c r="C165" s="227"/>
      <c r="D165" s="227">
        <f>VLOOKUP(B165,'Plantilla publicacion'!$A$3:$M$490,6,0)</f>
        <v>0</v>
      </c>
      <c r="E165" s="227"/>
      <c r="F165" s="227"/>
      <c r="G165" s="227"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f>VLOOKUP(B165,'Plantilla publicacion'!$A$3:$M$490,11,0)</f>
        <v>45691</v>
      </c>
      <c r="L165" s="7">
        <f>VLOOKUP(B165,'Plantilla publicacion'!$A$3:$M$490,12,0)</f>
        <v>45716</v>
      </c>
      <c r="M165" s="58"/>
      <c r="N165" s="104" t="str">
        <f>VLOOKUP(B165,'Plantilla publicacion'!$A$3:$M$490,13,0)</f>
        <v>3000-DESPACHO DEL SUPERINTENDENTE DELEGADO PARA LA PROTECCIÓN DEL CONSUMIDOR</v>
      </c>
    </row>
    <row r="166" spans="1:14" ht="26.25" thickBot="1" x14ac:dyDescent="0.3">
      <c r="A166" s="13" t="str">
        <f>VLOOKUP(B166,'Plantilla publicacion'!$A$3:$B$490,2,0)</f>
        <v>Actividad propia</v>
      </c>
      <c r="B166" s="105" t="s">
        <v>1277</v>
      </c>
      <c r="C166" s="228"/>
      <c r="D166" s="228">
        <f>VLOOKUP(B166,'Plantilla publicacion'!$A$3:$M$490,6,0)</f>
        <v>0</v>
      </c>
      <c r="E166" s="228"/>
      <c r="F166" s="228"/>
      <c r="G166" s="228" t="str">
        <f>VLOOKUP(B166,'Plantilla publicacion'!$A$3:$M$490,7,0)</f>
        <v>N/A</v>
      </c>
      <c r="H166" s="107" t="str">
        <f>VLOOKUP(B166,'Plantilla publicacion'!$A$3:$M$490,8,0)</f>
        <v>Ejecutar el Plan de difusión  (Seguimiento trimestral plan y evidencias de ejecución)</v>
      </c>
      <c r="I166" s="107">
        <f>VLOOKUP(B166,'Plantilla publicacion'!$A$3:$M$490,9,0)</f>
        <v>100</v>
      </c>
      <c r="J166" s="107" t="str">
        <f>VLOOKUP(B166,'Plantilla publicacion'!$A$3:$M$490,10,0)</f>
        <v>Porcentual</v>
      </c>
      <c r="K166" s="108">
        <f>VLOOKUP(B166,'Plantilla publicacion'!$A$3:$M$490,11,0)</f>
        <v>45691</v>
      </c>
      <c r="L166" s="108">
        <f>VLOOKUP(B166,'Plantilla publicacion'!$A$3:$M$490,12,0)</f>
        <v>46022</v>
      </c>
      <c r="M166" s="109"/>
      <c r="N166" s="110" t="str">
        <f>VLOOKUP(B166,'Plantilla publicacion'!$A$3:$M$490,13,0)</f>
        <v>3003-GRUPO DE TRABAJO DE APOYO A LA RED NACIONAL DE PROTECCIÓN  AL CONSUMIDOR</v>
      </c>
    </row>
    <row r="167" spans="1:14" s="12" customFormat="1" ht="25.5" x14ac:dyDescent="0.25">
      <c r="A167" s="5" t="str">
        <f>VLOOKUP(B167,'Plantilla publicacion'!$A$3:$B$490,2,0)</f>
        <v>Producto</v>
      </c>
      <c r="B167" s="99" t="s">
        <v>1278</v>
      </c>
      <c r="C167" s="226" t="str">
        <f>VLOOKUP(B167,'Plantilla publicacion'!$A$3:$R$490,17,0)</f>
        <v>PND - 5-31-5-b- Convergencia regional - Entidades públicas territoriales y nacionales fortalecidas / PES - Transformación Institucional</v>
      </c>
      <c r="D167" s="226" t="str">
        <f>VLOOKUP(B167,'Plantilla publicacion'!$A$3:$M$490,6,0)</f>
        <v>81-Mejorar la oportunidad en la atención de trámites y servicios.</v>
      </c>
      <c r="E167" s="22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22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226" t="str">
        <f>VLOOKUP(B167,'Plantilla publicacion'!$A$3:$M$490,7,0)</f>
        <v>C-3503-0200-0009-40401c</v>
      </c>
      <c r="H167" s="101" t="str">
        <f>VLOOKUP(B167,'Plantilla publicacion'!$A$3:$M$490,8,0)</f>
        <v>Arreglos Directos desarrollados a través de las atenciones de las Casas y Rutas del Consumidor, realizados. (Informe final)</v>
      </c>
      <c r="I167" s="101">
        <f>VLOOKUP(B167,'Plantilla publicacion'!$A$3:$M$490,9,0)</f>
        <v>40</v>
      </c>
      <c r="J167" s="101" t="str">
        <f>VLOOKUP(B167,'Plantilla publicacion'!$A$3:$M$490,10,0)</f>
        <v>Porcentual</v>
      </c>
      <c r="K167" s="176">
        <f>VLOOKUP(B167,'Plantilla publicacion'!$A$3:$M$490,11,0)</f>
        <v>45691</v>
      </c>
      <c r="L167" s="176">
        <f>VLOOKUP(B167,'Plantilla publicacion'!$A$3:$M$490,12,0)</f>
        <v>46022</v>
      </c>
      <c r="M167" s="101">
        <f>IF(ISERROR(VLOOKUP(B167,'Plantilla publicacion'!$A$3:$P$490,16,0)),"NA",VLOOKUP(B167,'Plantilla publicacion'!$A$3:$P$490,16,0))</f>
        <v>0</v>
      </c>
      <c r="N167" s="102" t="str">
        <f>VLOOKUP(B167,'Plantilla publicacion'!$A$3:$M$490,13,0)</f>
        <v>3003-GRUPO DE TRABAJO DE APOYO A LA RED NACIONAL DE PROTECCIÓN  AL CONSUMIDOR</v>
      </c>
    </row>
    <row r="168" spans="1:14" ht="25.5" x14ac:dyDescent="0.25">
      <c r="A168" s="13" t="str">
        <f>VLOOKUP(B168,'Plantilla publicacion'!$A$3:$B$490,2,0)</f>
        <v>Actividad propia</v>
      </c>
      <c r="B168" s="103" t="s">
        <v>1280</v>
      </c>
      <c r="C168" s="227"/>
      <c r="D168" s="227">
        <f>VLOOKUP(B168,'Plantilla publicacion'!$A$3:$M$490,6,0)</f>
        <v>0</v>
      </c>
      <c r="E168" s="227"/>
      <c r="F168" s="227"/>
      <c r="G168" s="227"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f>VLOOKUP(B168,'Plantilla publicacion'!$A$3:$M$490,11,0)</f>
        <v>45691</v>
      </c>
      <c r="L168" s="7">
        <f>VLOOKUP(B168,'Plantilla publicacion'!$A$3:$M$490,12,0)</f>
        <v>46022</v>
      </c>
      <c r="M168" s="58"/>
      <c r="N168" s="104" t="str">
        <f>VLOOKUP(B168,'Plantilla publicacion'!$A$3:$M$490,13,0)</f>
        <v>3003-GRUPO DE TRABAJO DE APOYO A LA RED NACIONAL DE PROTECCIÓN  AL CONSUMIDOR</v>
      </c>
    </row>
    <row r="169" spans="1:14" ht="25.5" x14ac:dyDescent="0.25">
      <c r="A169" s="13" t="str">
        <f>VLOOKUP(B169,'Plantilla publicacion'!$A$3:$B$490,2,0)</f>
        <v>Actividad propia</v>
      </c>
      <c r="B169" s="103" t="s">
        <v>1282</v>
      </c>
      <c r="C169" s="227"/>
      <c r="D169" s="227">
        <f>VLOOKUP(B169,'Plantilla publicacion'!$A$3:$M$490,6,0)</f>
        <v>0</v>
      </c>
      <c r="E169" s="227"/>
      <c r="F169" s="227"/>
      <c r="G169" s="227"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f>VLOOKUP(B169,'Plantilla publicacion'!$A$3:$M$490,11,0)</f>
        <v>45691</v>
      </c>
      <c r="L169" s="7">
        <f>VLOOKUP(B169,'Plantilla publicacion'!$A$3:$M$490,12,0)</f>
        <v>46022</v>
      </c>
      <c r="M169" s="58"/>
      <c r="N169" s="104" t="str">
        <f>VLOOKUP(B169,'Plantilla publicacion'!$A$3:$M$490,13,0)</f>
        <v>3003-GRUPO DE TRABAJO DE APOYO A LA RED NACIONAL DE PROTECCIÓN  AL CONSUMIDOR</v>
      </c>
    </row>
    <row r="170" spans="1:14" ht="26.25" thickBot="1" x14ac:dyDescent="0.3">
      <c r="A170" s="13" t="str">
        <f>VLOOKUP(B170,'Plantilla publicacion'!$A$3:$B$490,2,0)</f>
        <v>Actividad propia</v>
      </c>
      <c r="B170" s="105" t="s">
        <v>1284</v>
      </c>
      <c r="C170" s="228"/>
      <c r="D170" s="228">
        <f>VLOOKUP(B170,'Plantilla publicacion'!$A$3:$M$490,6,0)</f>
        <v>0</v>
      </c>
      <c r="E170" s="228"/>
      <c r="F170" s="228"/>
      <c r="G170" s="228" t="str">
        <f>VLOOKUP(B170,'Plantilla publicacion'!$A$3:$M$490,7,0)</f>
        <v>N/A</v>
      </c>
      <c r="H170" s="107" t="str">
        <f>VLOOKUP(B170,'Plantilla publicacion'!$A$3:$M$490,8,0)</f>
        <v>Realizar encuentros de arreglo directo (Informe arreglos directos realizados)</v>
      </c>
      <c r="I170" s="107">
        <f>VLOOKUP(B170,'Plantilla publicacion'!$A$3:$M$490,9,0)</f>
        <v>1600</v>
      </c>
      <c r="J170" s="107" t="str">
        <f>VLOOKUP(B170,'Plantilla publicacion'!$A$3:$M$490,10,0)</f>
        <v>Númerica</v>
      </c>
      <c r="K170" s="108">
        <f>VLOOKUP(B170,'Plantilla publicacion'!$A$3:$M$490,11,0)</f>
        <v>45691</v>
      </c>
      <c r="L170" s="108">
        <f>VLOOKUP(B170,'Plantilla publicacion'!$A$3:$M$490,12,0)</f>
        <v>46022</v>
      </c>
      <c r="M170" s="109"/>
      <c r="N170" s="110" t="str">
        <f>VLOOKUP(B170,'Plantilla publicacion'!$A$3:$M$490,13,0)</f>
        <v>3003-GRUPO DE TRABAJO DE APOYO A LA RED NACIONAL DE PROTECCIÓN  AL CONSUMIDOR</v>
      </c>
    </row>
    <row r="171" spans="1:14" s="12" customFormat="1" ht="63.75" x14ac:dyDescent="0.25">
      <c r="A171" s="5" t="str">
        <f>VLOOKUP(B171,'Plantilla publicacion'!$A$3:$B$490,2,0)</f>
        <v>Producto</v>
      </c>
      <c r="B171" s="15" t="s">
        <v>1291</v>
      </c>
      <c r="C171" s="227" t="str">
        <f>VLOOKUP(B171,'Plantilla publicacion'!$A$3:$R$490,17,0)</f>
        <v>PND - 4-04-1-c- Transformación productiva, internacionalización y acción climática - Políticas de competencia, consumidor e infraestructura de la calidad modernas / PES - Internacionalización</v>
      </c>
      <c r="D171" s="227" t="str">
        <f>VLOOKUP(B171,'Plantilla publicacion'!$A$3:$M$490,6,0)</f>
        <v>59-Generar sinergias con agentes nacionales e internacionales que permitan potenciar las capacidades de la SIC.</v>
      </c>
      <c r="E171" s="22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2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27"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75">
        <f>VLOOKUP(B171,'Plantilla publicacion'!$A$3:$M$490,11,0)</f>
        <v>45691</v>
      </c>
      <c r="L171" s="175">
        <f>VLOOKUP(B171,'Plantilla publicacion'!$A$3:$M$490,12,0)</f>
        <v>46010</v>
      </c>
      <c r="M171" s="101"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row>
    <row r="172" spans="1:14" ht="38.25" x14ac:dyDescent="0.25">
      <c r="A172" s="13" t="str">
        <f>VLOOKUP(B172,'Plantilla publicacion'!$A$3:$B$490,2,0)</f>
        <v>Actividad propia</v>
      </c>
      <c r="B172" s="6" t="s">
        <v>1293</v>
      </c>
      <c r="C172" s="227"/>
      <c r="D172" s="227">
        <f>VLOOKUP(B172,'Plantilla publicacion'!$A$3:$M$490,6,0)</f>
        <v>0</v>
      </c>
      <c r="E172" s="227"/>
      <c r="F172" s="227"/>
      <c r="G172" s="227"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f>VLOOKUP(B172,'Plantilla publicacion'!$A$3:$M$490,11,0)</f>
        <v>45691</v>
      </c>
      <c r="L172" s="7">
        <f>VLOOKUP(B172,'Plantilla publicacion'!$A$3:$M$490,12,0)</f>
        <v>46010</v>
      </c>
      <c r="M172" s="58"/>
      <c r="N172" s="17" t="str">
        <f>VLOOKUP(B172,'Plantilla publicacion'!$A$3:$M$490,13,0)</f>
        <v>3003-GRUPO DE TRABAJO DE APOYO A LA RED NACIONAL DE PROTECCIÓN  AL CONSUMIDOR</v>
      </c>
    </row>
    <row r="173" spans="1:14" ht="51" x14ac:dyDescent="0.25">
      <c r="A173" s="13" t="str">
        <f>VLOOKUP(B173,'Plantilla publicacion'!$A$3:$B$490,2,0)</f>
        <v>Actividad propia</v>
      </c>
      <c r="B173" s="6" t="s">
        <v>1295</v>
      </c>
      <c r="C173" s="227"/>
      <c r="D173" s="227">
        <f>VLOOKUP(B173,'Plantilla publicacion'!$A$3:$M$490,6,0)</f>
        <v>0</v>
      </c>
      <c r="E173" s="227"/>
      <c r="F173" s="227"/>
      <c r="G173" s="227"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f>VLOOKUP(B173,'Plantilla publicacion'!$A$3:$M$490,11,0)</f>
        <v>45691</v>
      </c>
      <c r="L173" s="7">
        <f>VLOOKUP(B173,'Plantilla publicacion'!$A$3:$M$490,12,0)</f>
        <v>46010</v>
      </c>
      <c r="M173" s="58"/>
      <c r="N173" s="17" t="str">
        <f>VLOOKUP(B173,'Plantilla publicacion'!$A$3:$M$490,13,0)</f>
        <v>142-GRUPO DE TRABAJO DE SERVICIOS ADMINISTRATIVOS Y RECURSOS FÍSICOS;
3003-GRUPO DE TRABAJO DE APOYO A LA RED NACIONAL DE PROTECCIÓN  AL CONSUMIDOR</v>
      </c>
    </row>
    <row r="174" spans="1:14" ht="39" thickBot="1" x14ac:dyDescent="0.3">
      <c r="A174" s="13" t="str">
        <f>VLOOKUP(B174,'Plantilla publicacion'!$A$3:$B$490,2,0)</f>
        <v>Actividad propia</v>
      </c>
      <c r="B174" s="11" t="s">
        <v>1298</v>
      </c>
      <c r="C174" s="227"/>
      <c r="D174" s="227">
        <f>VLOOKUP(B174,'Plantilla publicacion'!$A$3:$M$490,6,0)</f>
        <v>0</v>
      </c>
      <c r="E174" s="227"/>
      <c r="F174" s="227"/>
      <c r="G174" s="227"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1">
        <f>VLOOKUP(B174,'Plantilla publicacion'!$A$3:$M$490,11,0)</f>
        <v>45691</v>
      </c>
      <c r="L174" s="111">
        <f>VLOOKUP(B174,'Plantilla publicacion'!$A$3:$M$490,12,0)</f>
        <v>46010</v>
      </c>
      <c r="M174" s="112"/>
      <c r="N174" s="113" t="str">
        <f>VLOOKUP(B174,'Plantilla publicacion'!$A$3:$M$490,13,0)</f>
        <v>3003-GRUPO DE TRABAJO DE APOYO A LA RED NACIONAL DE PROTECCIÓN  AL CONSUMIDOR;
73-GRUPO DE TRABAJO DE COMUNICACION</v>
      </c>
    </row>
    <row r="175" spans="1:14" s="12" customFormat="1" ht="38.25" x14ac:dyDescent="0.25">
      <c r="A175" s="5" t="str">
        <f>VLOOKUP(B175,'Plantilla publicacion'!$A$3:$B$490,2,0)</f>
        <v>Producto</v>
      </c>
      <c r="B175" s="99" t="s">
        <v>1325</v>
      </c>
      <c r="C175" s="226" t="str">
        <f>VLOOKUP(B175,'Plantilla publicacion'!$A$3:$R$490,17,0)</f>
        <v>PND - 5-31-5-b- Convergencia regional - Entidades públicas territoriales y nacionales fortalecidas / PES - Cierre de brechas territoriales</v>
      </c>
      <c r="D175" s="226" t="str">
        <f>VLOOKUP(B175,'Plantilla publicacion'!$A$3:$M$490,6,0)</f>
        <v>58-Promover el enfoque preventivo, diferencial y territorial en el que hacer misional de la entidad</v>
      </c>
      <c r="E175" s="22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22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226" t="str">
        <f>VLOOKUP(B175,'Plantilla publicacion'!$A$3:$M$490,7,0)</f>
        <v>N/A</v>
      </c>
      <c r="H175" s="101" t="str">
        <f>VLOOKUP(B175,'Plantilla publicacion'!$A$3:$M$490,8,0)</f>
        <v>Plan de difusión para que el consumidor conozca sus derechos "ABC  de atención a los usuarios SIC / Supersolidaria, ejecutado Imágenes (fotografía o captura de pantalla) de la difusión realizada</v>
      </c>
      <c r="I175" s="101">
        <f>VLOOKUP(B175,'Plantilla publicacion'!$A$3:$M$490,9,0)</f>
        <v>1</v>
      </c>
      <c r="J175" s="101" t="str">
        <f>VLOOKUP(B175,'Plantilla publicacion'!$A$3:$M$490,10,0)</f>
        <v>Númerica</v>
      </c>
      <c r="K175" s="176">
        <f>VLOOKUP(B175,'Plantilla publicacion'!$A$3:$M$490,11,0)</f>
        <v>45672</v>
      </c>
      <c r="L175" s="176">
        <f>VLOOKUP(B175,'Plantilla publicacion'!$A$3:$M$490,12,0)</f>
        <v>46021</v>
      </c>
      <c r="M175" s="101" t="str">
        <f>IF(ISERROR(VLOOKUP(B175,'Plantilla publicacion'!$A$3:$P$490,16,0)),"NA",VLOOKUP(B175,'Plantilla publicacion'!$A$3:$P$490,16,0))</f>
        <v xml:space="preserve">PND_8_Fortalecer las capacidades y conocimiento sobre derechos y deberes de las relaciones de consumo </v>
      </c>
      <c r="N175" s="102" t="str">
        <f>VLOOKUP(B175,'Plantilla publicacion'!$A$3:$M$490,13,0)</f>
        <v>3000-DESPACHO DEL SUPERINTENDENTE DELEGADO PARA LA PROTECCIÓN DEL CONSUMIDOR;
73-GRUPO DE TRABAJO DE COMUNICACION</v>
      </c>
    </row>
    <row r="176" spans="1:14" ht="25.5" x14ac:dyDescent="0.25">
      <c r="A176" s="13" t="str">
        <f>VLOOKUP(B176,'Plantilla publicacion'!$A$3:$B$490,2,0)</f>
        <v>Actividad propia</v>
      </c>
      <c r="B176" s="103" t="s">
        <v>1328</v>
      </c>
      <c r="C176" s="227"/>
      <c r="D176" s="227">
        <f>VLOOKUP(B176,'Plantilla publicacion'!$A$3:$M$490,6,0)</f>
        <v>0</v>
      </c>
      <c r="E176" s="227"/>
      <c r="F176" s="227"/>
      <c r="G176" s="227"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f>VLOOKUP(B176,'Plantilla publicacion'!$A$3:$M$490,11,0)</f>
        <v>45672</v>
      </c>
      <c r="L176" s="7">
        <f>VLOOKUP(B176,'Plantilla publicacion'!$A$3:$M$490,12,0)</f>
        <v>45839</v>
      </c>
      <c r="M176" s="58"/>
      <c r="N176" s="104" t="str">
        <f>VLOOKUP(B176,'Plantilla publicacion'!$A$3:$M$490,13,0)</f>
        <v>3000-DESPACHO DEL SUPERINTENDENTE DELEGADO PARA LA PROTECCIÓN DEL CONSUMIDOR</v>
      </c>
    </row>
    <row r="177" spans="1:14" ht="25.5" x14ac:dyDescent="0.25">
      <c r="A177" s="13" t="str">
        <f>VLOOKUP(B177,'Plantilla publicacion'!$A$3:$B$490,2,0)</f>
        <v>Actividad sin participación</v>
      </c>
      <c r="B177" s="103" t="s">
        <v>1330</v>
      </c>
      <c r="C177" s="227"/>
      <c r="D177" s="227">
        <f>VLOOKUP(B177,'Plantilla publicacion'!$A$3:$M$490,6,0)</f>
        <v>0</v>
      </c>
      <c r="E177" s="227"/>
      <c r="F177" s="227"/>
      <c r="G177" s="227"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f>VLOOKUP(B177,'Plantilla publicacion'!$A$3:$M$490,11,0)</f>
        <v>45840</v>
      </c>
      <c r="L177" s="7">
        <f>VLOOKUP(B177,'Plantilla publicacion'!$A$3:$M$490,12,0)</f>
        <v>45869</v>
      </c>
      <c r="M177" s="58"/>
      <c r="N177" s="104" t="str">
        <f>VLOOKUP(B177,'Plantilla publicacion'!$A$3:$M$490,13,0)</f>
        <v>73-GRUPO DE TRABAJO DE COMUNICACION</v>
      </c>
    </row>
    <row r="178" spans="1:14" ht="26.25" thickBot="1" x14ac:dyDescent="0.3">
      <c r="A178" s="13" t="str">
        <f>VLOOKUP(B178,'Plantilla publicacion'!$A$3:$B$490,2,0)</f>
        <v>Actividad sin participación</v>
      </c>
      <c r="B178" s="105" t="s">
        <v>1332</v>
      </c>
      <c r="C178" s="228"/>
      <c r="D178" s="228">
        <f>VLOOKUP(B178,'Plantilla publicacion'!$A$3:$M$490,6,0)</f>
        <v>0</v>
      </c>
      <c r="E178" s="228"/>
      <c r="F178" s="228"/>
      <c r="G178" s="228" t="str">
        <f>VLOOKUP(B178,'Plantilla publicacion'!$A$3:$M$490,7,0)</f>
        <v>N/A</v>
      </c>
      <c r="H178" s="107" t="str">
        <f>VLOOKUP(B178,'Plantilla publicacion'!$A$3:$M$490,8,0)</f>
        <v>Realizar la difusión del ABC de atención a los usuarios SIC / Super Solidaria. - Imágenes (fotografía o captura de pantalla) de la difusión realizada</v>
      </c>
      <c r="I178" s="107">
        <f>VLOOKUP(B178,'Plantilla publicacion'!$A$3:$M$490,9,0)</f>
        <v>1</v>
      </c>
      <c r="J178" s="107" t="str">
        <f>VLOOKUP(B178,'Plantilla publicacion'!$A$3:$M$490,10,0)</f>
        <v>Númerica</v>
      </c>
      <c r="K178" s="108">
        <f>VLOOKUP(B178,'Plantilla publicacion'!$A$3:$M$490,11,0)</f>
        <v>45870</v>
      </c>
      <c r="L178" s="108">
        <f>VLOOKUP(B178,'Plantilla publicacion'!$A$3:$M$490,12,0)</f>
        <v>46021</v>
      </c>
      <c r="M178" s="109"/>
      <c r="N178" s="110" t="str">
        <f>VLOOKUP(B178,'Plantilla publicacion'!$A$3:$M$490,13,0)</f>
        <v>73-GRUPO DE TRABAJO DE COMUNICACION</v>
      </c>
    </row>
    <row r="179" spans="1:14" s="12" customFormat="1" ht="51.75" thickBot="1" x14ac:dyDescent="0.3">
      <c r="A179" s="5" t="str">
        <f>VLOOKUP(B179,'Plantilla publicacion'!$A$3:$B$490,2,0)</f>
        <v>Producto</v>
      </c>
      <c r="B179" s="99" t="s">
        <v>1333</v>
      </c>
      <c r="C179" s="227" t="str">
        <f>VLOOKUP(B179,'Plantilla publicacion'!$A$3:$R$490,17,0)</f>
        <v>PND - 5-31-5-b- Convergencia regional - Entidades públicas territoriales y nacionales fortalecidas / PES - Cierre de brechas territoriales</v>
      </c>
      <c r="D179" s="227" t="str">
        <f>VLOOKUP(B179,'Plantilla publicacion'!$A$3:$M$490,6,0)</f>
        <v>58-Promover el enfoque preventivo, diferencial y territorial en el que hacer misional de la entidad</v>
      </c>
      <c r="E179" s="22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2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27"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75">
        <f>VLOOKUP(B179,'Plantilla publicacion'!$A$3:$M$490,11,0)</f>
        <v>45672</v>
      </c>
      <c r="L179" s="175">
        <f>VLOOKUP(B179,'Plantilla publicacion'!$A$3:$M$490,12,0)</f>
        <v>46006</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row>
    <row r="180" spans="1:14" ht="25.5" x14ac:dyDescent="0.25">
      <c r="A180" s="13" t="str">
        <f>VLOOKUP(B180,'Plantilla publicacion'!$A$3:$B$490,2,0)</f>
        <v>Actividad propia</v>
      </c>
      <c r="B180" s="30" t="s">
        <v>1336</v>
      </c>
      <c r="C180" s="227"/>
      <c r="D180" s="227">
        <f>VLOOKUP(B180,'Plantilla publicacion'!$A$3:$M$490,6,0)</f>
        <v>0</v>
      </c>
      <c r="E180" s="227"/>
      <c r="F180" s="227"/>
      <c r="G180" s="227"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f>VLOOKUP(B180,'Plantilla publicacion'!$A$3:$M$490,11,0)</f>
        <v>45672</v>
      </c>
      <c r="L180" s="7">
        <f>VLOOKUP(B180,'Plantilla publicacion'!$A$3:$M$490,12,0)</f>
        <v>45744</v>
      </c>
      <c r="M180" s="58"/>
      <c r="N180" s="17" t="str">
        <f>VLOOKUP(B180,'Plantilla publicacion'!$A$3:$M$490,13,0)</f>
        <v>3000-DESPACHO DEL SUPERINTENDENTE DELEGADO PARA LA PROTECCIÓN DEL CONSUMIDOR</v>
      </c>
    </row>
    <row r="181" spans="1:14" ht="25.5" x14ac:dyDescent="0.25">
      <c r="A181" s="13" t="str">
        <f>VLOOKUP(B181,'Plantilla publicacion'!$A$3:$B$490,2,0)</f>
        <v>Actividad sin participación</v>
      </c>
      <c r="B181" s="6" t="s">
        <v>1338</v>
      </c>
      <c r="C181" s="227"/>
      <c r="D181" s="227">
        <f>VLOOKUP(B181,'Plantilla publicacion'!$A$3:$M$490,6,0)</f>
        <v>0</v>
      </c>
      <c r="E181" s="227"/>
      <c r="F181" s="227"/>
      <c r="G181" s="227"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f>VLOOKUP(B181,'Plantilla publicacion'!$A$3:$M$490,11,0)</f>
        <v>45719</v>
      </c>
      <c r="L181" s="7">
        <f>VLOOKUP(B181,'Plantilla publicacion'!$A$3:$M$490,12,0)</f>
        <v>45807</v>
      </c>
      <c r="M181" s="58"/>
      <c r="N181" s="17" t="str">
        <f>VLOOKUP(B181,'Plantilla publicacion'!$A$3:$M$490,13,0)</f>
        <v>71-GRUPO DE TRABAJO DE FORMACION</v>
      </c>
    </row>
    <row r="182" spans="1:14" ht="25.5" x14ac:dyDescent="0.25">
      <c r="A182" s="13" t="str">
        <f>VLOOKUP(B182,'Plantilla publicacion'!$A$3:$B$490,2,0)</f>
        <v>Actividad propia</v>
      </c>
      <c r="B182" s="6" t="s">
        <v>1340</v>
      </c>
      <c r="C182" s="227"/>
      <c r="D182" s="227">
        <f>VLOOKUP(B182,'Plantilla publicacion'!$A$3:$M$490,6,0)</f>
        <v>0</v>
      </c>
      <c r="E182" s="227"/>
      <c r="F182" s="227"/>
      <c r="G182" s="227"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f>VLOOKUP(B182,'Plantilla publicacion'!$A$3:$M$490,11,0)</f>
        <v>45748</v>
      </c>
      <c r="L182" s="7">
        <f>VLOOKUP(B182,'Plantilla publicacion'!$A$3:$M$490,12,0)</f>
        <v>45828</v>
      </c>
      <c r="M182" s="58"/>
      <c r="N182" s="17" t="str">
        <f>VLOOKUP(B182,'Plantilla publicacion'!$A$3:$M$490,13,0)</f>
        <v>3000-DESPACHO DEL SUPERINTENDENTE DELEGADO PARA LA PROTECCIÓN DEL CONSUMIDOR</v>
      </c>
    </row>
    <row r="183" spans="1:14" x14ac:dyDescent="0.25">
      <c r="A183" s="13" t="str">
        <f>VLOOKUP(B183,'Plantilla publicacion'!$A$3:$B$490,2,0)</f>
        <v>Actividad sin participación</v>
      </c>
      <c r="B183" s="6" t="s">
        <v>1342</v>
      </c>
      <c r="C183" s="227"/>
      <c r="D183" s="227">
        <f>VLOOKUP(B183,'Plantilla publicacion'!$A$3:$M$490,6,0)</f>
        <v>0</v>
      </c>
      <c r="E183" s="227"/>
      <c r="F183" s="227"/>
      <c r="G183" s="227"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f>VLOOKUP(B183,'Plantilla publicacion'!$A$3:$M$490,11,0)</f>
        <v>45811</v>
      </c>
      <c r="L183" s="7">
        <f>VLOOKUP(B183,'Plantilla publicacion'!$A$3:$M$490,12,0)</f>
        <v>45947</v>
      </c>
      <c r="M183" s="58"/>
      <c r="N183" s="17" t="str">
        <f>VLOOKUP(B183,'Plantilla publicacion'!$A$3:$M$490,13,0)</f>
        <v>71-GRUPO DE TRABAJO DE FORMACION</v>
      </c>
    </row>
    <row r="184" spans="1:14" ht="25.5" x14ac:dyDescent="0.25">
      <c r="A184" s="13" t="str">
        <f>VLOOKUP(B184,'Plantilla publicacion'!$A$3:$B$490,2,0)</f>
        <v>Actividad propia</v>
      </c>
      <c r="B184" s="6" t="s">
        <v>1344</v>
      </c>
      <c r="C184" s="227"/>
      <c r="D184" s="227">
        <f>VLOOKUP(B184,'Plantilla publicacion'!$A$3:$M$490,6,0)</f>
        <v>0</v>
      </c>
      <c r="E184" s="227"/>
      <c r="F184" s="227"/>
      <c r="G184" s="227"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f>VLOOKUP(B184,'Plantilla publicacion'!$A$3:$M$490,11,0)</f>
        <v>45915</v>
      </c>
      <c r="L184" s="7">
        <f>VLOOKUP(B184,'Plantilla publicacion'!$A$3:$M$490,12,0)</f>
        <v>45968</v>
      </c>
      <c r="M184" s="58"/>
      <c r="N184" s="17" t="str">
        <f>VLOOKUP(B184,'Plantilla publicacion'!$A$3:$M$490,13,0)</f>
        <v>3000-DESPACHO DEL SUPERINTENDENTE DELEGADO PARA LA PROTECCIÓN DEL CONSUMIDOR</v>
      </c>
    </row>
    <row r="185" spans="1:14" ht="26.25" thickBot="1" x14ac:dyDescent="0.3">
      <c r="A185" s="13" t="str">
        <f>VLOOKUP(B185,'Plantilla publicacion'!$A$3:$B$490,2,0)</f>
        <v>Actividad sin participación</v>
      </c>
      <c r="B185" s="11" t="s">
        <v>1346</v>
      </c>
      <c r="C185" s="227"/>
      <c r="D185" s="227">
        <f>VLOOKUP(B185,'Plantilla publicacion'!$A$3:$M$490,6,0)</f>
        <v>0</v>
      </c>
      <c r="E185" s="227"/>
      <c r="F185" s="227"/>
      <c r="G185" s="227"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1">
        <f>VLOOKUP(B185,'Plantilla publicacion'!$A$3:$M$490,11,0)</f>
        <v>45975</v>
      </c>
      <c r="L185" s="111">
        <f>VLOOKUP(B185,'Plantilla publicacion'!$A$3:$M$490,12,0)</f>
        <v>46006</v>
      </c>
      <c r="M185" s="112"/>
      <c r="N185" s="113" t="str">
        <f>VLOOKUP(B185,'Plantilla publicacion'!$A$3:$M$490,13,0)</f>
        <v>71-GRUPO DE TRABAJO DE FORMACION;
73-GRUPO DE TRABAJO DE COMUNICACION</v>
      </c>
    </row>
    <row r="186" spans="1:14" s="12" customFormat="1" ht="38.25" x14ac:dyDescent="0.25">
      <c r="A186" s="5" t="str">
        <f>VLOOKUP(B186,'Plantilla publicacion'!$A$3:$B$490,2,0)</f>
        <v>Producto</v>
      </c>
      <c r="B186" s="99" t="s">
        <v>1349</v>
      </c>
      <c r="C186" s="226" t="str">
        <f>VLOOKUP(B186,'Plantilla publicacion'!$A$3:$R$490,17,0)</f>
        <v>PND - 5-31-5-b- Convergencia regional - Entidades públicas territoriales y nacionales fortalecidas / PES - Cierre de brechas territoriales</v>
      </c>
      <c r="D186" s="226" t="str">
        <f>VLOOKUP(B186,'Plantilla publicacion'!$A$3:$M$490,6,0)</f>
        <v>58-Promover el enfoque preventivo, diferencial y territorial en el que hacer misional de la entidad</v>
      </c>
      <c r="E186" s="22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22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226" t="str">
        <f>VLOOKUP(B186,'Plantilla publicacion'!$A$3:$M$490,7,0)</f>
        <v>N/A</v>
      </c>
      <c r="H186" s="101" t="str">
        <f>VLOOKUP(B186,'Plantilla publicacion'!$A$3:$M$490,8,0)</f>
        <v>Jornadas de capacitación "Me informo y cuido mi dinero" dirigidas a usuarios, consumidores y ciudadanía en general, realizadas - Imágenes (fotografía o captura de pantalla) de la difusión realizada</v>
      </c>
      <c r="I186" s="101">
        <f>VLOOKUP(B186,'Plantilla publicacion'!$A$3:$M$490,9,0)</f>
        <v>8</v>
      </c>
      <c r="J186" s="101" t="str">
        <f>VLOOKUP(B186,'Plantilla publicacion'!$A$3:$M$490,10,0)</f>
        <v>Númerica</v>
      </c>
      <c r="K186" s="176">
        <f>VLOOKUP(B186,'Plantilla publicacion'!$A$3:$M$490,11,0)</f>
        <v>45672</v>
      </c>
      <c r="L186" s="176">
        <f>VLOOKUP(B186,'Plantilla publicacion'!$A$3:$M$490,12,0)</f>
        <v>46021</v>
      </c>
      <c r="M186" s="101" t="str">
        <f>IF(ISERROR(VLOOKUP(B186,'Plantilla publicacion'!$A$3:$P$490,16,0)),"NA",VLOOKUP(B186,'Plantilla publicacion'!$A$3:$P$490,16,0))</f>
        <v xml:space="preserve">PND_8_Fortalecer las capacidades y conocimiento sobre derechos y deberes de las relaciones de consumo </v>
      </c>
      <c r="N186" s="102" t="str">
        <f>VLOOKUP(B186,'Plantilla publicacion'!$A$3:$M$490,13,0)</f>
        <v>3000-DESPACHO DEL SUPERINTENDENTE DELEGADO PARA LA PROTECCIÓN DEL CONSUMIDOR</v>
      </c>
    </row>
    <row r="187" spans="1:14" ht="25.5" x14ac:dyDescent="0.25">
      <c r="A187" s="13" t="str">
        <f>VLOOKUP(B187,'Plantilla publicacion'!$A$3:$B$490,2,0)</f>
        <v>Actividad propia</v>
      </c>
      <c r="B187" s="103" t="s">
        <v>1351</v>
      </c>
      <c r="C187" s="227"/>
      <c r="D187" s="227">
        <f>VLOOKUP(B187,'Plantilla publicacion'!$A$3:$M$490,6,0)</f>
        <v>0</v>
      </c>
      <c r="E187" s="227"/>
      <c r="F187" s="227"/>
      <c r="G187" s="227"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f>VLOOKUP(B187,'Plantilla publicacion'!$A$3:$M$490,11,0)</f>
        <v>45672</v>
      </c>
      <c r="L187" s="7">
        <f>VLOOKUP(B187,'Plantilla publicacion'!$A$3:$M$490,12,0)</f>
        <v>45716</v>
      </c>
      <c r="M187" s="58"/>
      <c r="N187" s="104" t="str">
        <f>VLOOKUP(B187,'Plantilla publicacion'!$A$3:$M$490,13,0)</f>
        <v>3000-DESPACHO DEL SUPERINTENDENTE DELEGADO PARA LA PROTECCIÓN DEL CONSUMIDOR</v>
      </c>
    </row>
    <row r="188" spans="1:14" ht="26.25" thickBot="1" x14ac:dyDescent="0.3">
      <c r="A188" s="13" t="str">
        <f>VLOOKUP(B188,'Plantilla publicacion'!$A$3:$B$490,2,0)</f>
        <v>Actividad propia</v>
      </c>
      <c r="B188" s="105" t="s">
        <v>1353</v>
      </c>
      <c r="C188" s="228"/>
      <c r="D188" s="228">
        <f>VLOOKUP(B188,'Plantilla publicacion'!$A$3:$M$490,6,0)</f>
        <v>0</v>
      </c>
      <c r="E188" s="228"/>
      <c r="F188" s="228"/>
      <c r="G188" s="228" t="str">
        <f>VLOOKUP(B188,'Plantilla publicacion'!$A$3:$M$490,7,0)</f>
        <v>N/A</v>
      </c>
      <c r="H188" s="107" t="str">
        <f>VLOOKUP(B188,'Plantilla publicacion'!$A$3:$M$490,8,0)</f>
        <v>Realizar las jornadas de capacitación - Imágenes (fotografía o captura de pantalla) de la difusión realizada</v>
      </c>
      <c r="I188" s="107">
        <f>VLOOKUP(B188,'Plantilla publicacion'!$A$3:$M$490,9,0)</f>
        <v>8</v>
      </c>
      <c r="J188" s="107" t="str">
        <f>VLOOKUP(B188,'Plantilla publicacion'!$A$3:$M$490,10,0)</f>
        <v>Númerica</v>
      </c>
      <c r="K188" s="108">
        <f>VLOOKUP(B188,'Plantilla publicacion'!$A$3:$M$490,11,0)</f>
        <v>45719</v>
      </c>
      <c r="L188" s="108">
        <f>VLOOKUP(B188,'Plantilla publicacion'!$A$3:$M$490,12,0)</f>
        <v>46021</v>
      </c>
      <c r="M188" s="109"/>
      <c r="N188" s="110" t="str">
        <f>VLOOKUP(B188,'Plantilla publicacion'!$A$3:$M$490,13,0)</f>
        <v>3000-DESPACHO DEL SUPERINTENDENTE DELEGADO PARA LA PROTECCIÓN DEL CONSUMIDOR</v>
      </c>
    </row>
    <row r="189" spans="1:14" s="12" customFormat="1" ht="102" x14ac:dyDescent="0.25">
      <c r="A189" s="5" t="str">
        <f>VLOOKUP(B189,'Plantilla publicacion'!$A$3:$B$490,2,0)</f>
        <v>Producto</v>
      </c>
      <c r="B189" s="15" t="s">
        <v>1354</v>
      </c>
      <c r="C189" s="227" t="str">
        <f>VLOOKUP(B189,'Plantilla publicacion'!$A$3:$R$490,17,0)</f>
        <v>PND - 5-31-5-b- Convergencia regional - Entidades públicas territoriales y nacionales fortalecidas / PES - Cierre de brechas territoriales</v>
      </c>
      <c r="D189" s="227" t="str">
        <f>VLOOKUP(B189,'Plantilla publicacion'!$A$3:$M$490,6,0)</f>
        <v>58-Promover el enfoque preventivo, diferencial y territorial en el que hacer misional de la entidad</v>
      </c>
      <c r="E189" s="22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2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27"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75">
        <f>VLOOKUP(B189,'Plantilla publicacion'!$A$3:$M$490,11,0)</f>
        <v>45672</v>
      </c>
      <c r="L189" s="175">
        <f>VLOOKUP(B189,'Plantilla publicacion'!$A$3:$M$490,12,0)</f>
        <v>46021</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90" spans="1:14" ht="89.25" x14ac:dyDescent="0.25">
      <c r="A190" s="13" t="str">
        <f>VLOOKUP(B190,'Plantilla publicacion'!$A$3:$B$490,2,0)</f>
        <v>Actividad propia</v>
      </c>
      <c r="B190" s="6" t="s">
        <v>1357</v>
      </c>
      <c r="C190" s="227"/>
      <c r="D190" s="227">
        <f>VLOOKUP(B190,'Plantilla publicacion'!$A$3:$M$490,6,0)</f>
        <v>0</v>
      </c>
      <c r="E190" s="227"/>
      <c r="F190" s="227"/>
      <c r="G190" s="227"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f>VLOOKUP(B190,'Plantilla publicacion'!$A$3:$M$490,11,0)</f>
        <v>45672</v>
      </c>
      <c r="L190" s="7">
        <f>VLOOKUP(B190,'Plantilla publicacion'!$A$3:$M$490,12,0)</f>
        <v>45716</v>
      </c>
      <c r="M190" s="58"/>
      <c r="N190" s="17"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row>
    <row r="191" spans="1:14" ht="25.5" x14ac:dyDescent="0.25">
      <c r="A191" s="13" t="str">
        <f>VLOOKUP(B191,'Plantilla publicacion'!$A$3:$B$490,2,0)</f>
        <v>Actividad sin participación</v>
      </c>
      <c r="B191" s="6" t="s">
        <v>1360</v>
      </c>
      <c r="C191" s="227"/>
      <c r="D191" s="227">
        <f>VLOOKUP(B191,'Plantilla publicacion'!$A$3:$M$490,6,0)</f>
        <v>0</v>
      </c>
      <c r="E191" s="227"/>
      <c r="F191" s="227"/>
      <c r="G191" s="227"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f>VLOOKUP(B191,'Plantilla publicacion'!$A$3:$M$490,11,0)</f>
        <v>45719</v>
      </c>
      <c r="L191" s="7">
        <f>VLOOKUP(B191,'Plantilla publicacion'!$A$3:$M$490,12,0)</f>
        <v>45989</v>
      </c>
      <c r="M191" s="58"/>
      <c r="N191" s="17" t="str">
        <f>VLOOKUP(B191,'Plantilla publicacion'!$A$3:$M$490,13,0)</f>
        <v>73-GRUPO DE TRABAJO DE COMUNICACION</v>
      </c>
    </row>
    <row r="192" spans="1:14" ht="25.5" x14ac:dyDescent="0.25">
      <c r="A192" s="13" t="str">
        <f>VLOOKUP(B192,'Plantilla publicacion'!$A$3:$B$490,2,0)</f>
        <v>Actividad propia</v>
      </c>
      <c r="B192" s="6" t="s">
        <v>1361</v>
      </c>
      <c r="C192" s="227"/>
      <c r="D192" s="227">
        <f>VLOOKUP(B192,'Plantilla publicacion'!$A$3:$M$490,6,0)</f>
        <v>0</v>
      </c>
      <c r="E192" s="227"/>
      <c r="F192" s="227"/>
      <c r="G192" s="227"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f>VLOOKUP(B192,'Plantilla publicacion'!$A$3:$M$490,11,0)</f>
        <v>45719</v>
      </c>
      <c r="L192" s="7">
        <f>VLOOKUP(B192,'Plantilla publicacion'!$A$3:$M$490,12,0)</f>
        <v>45989</v>
      </c>
      <c r="M192" s="58"/>
      <c r="N192" s="17" t="str">
        <f>VLOOKUP(B192,'Plantilla publicacion'!$A$3:$M$490,13,0)</f>
        <v>3000-DESPACHO DEL SUPERINTENDENTE DELEGADO PARA LA PROTECCIÓN DEL CONSUMIDOR</v>
      </c>
    </row>
    <row r="193" spans="1:14" x14ac:dyDescent="0.25">
      <c r="A193" s="13" t="str">
        <f>VLOOKUP(B193,'Plantilla publicacion'!$A$3:$B$490,2,0)</f>
        <v>Actividad sin participación</v>
      </c>
      <c r="B193" s="6" t="s">
        <v>1362</v>
      </c>
      <c r="C193" s="247"/>
      <c r="D193" s="247">
        <f>VLOOKUP(B193,'Plantilla publicacion'!$A$3:$M$490,6,0)</f>
        <v>0</v>
      </c>
      <c r="E193" s="247"/>
      <c r="F193" s="247"/>
      <c r="G193" s="247"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f>VLOOKUP(B193,'Plantilla publicacion'!$A$3:$M$490,11,0)</f>
        <v>45719</v>
      </c>
      <c r="L193" s="7">
        <f>VLOOKUP(B193,'Plantilla publicacion'!$A$3:$M$490,12,0)</f>
        <v>46021</v>
      </c>
      <c r="M193" s="58"/>
      <c r="N193" s="17" t="str">
        <f>VLOOKUP(B193,'Plantilla publicacion'!$A$3:$M$490,13,0)</f>
        <v>73-GRUPO DE TRABAJO DE COMUNICACION</v>
      </c>
    </row>
    <row r="194" spans="1:14" ht="32.25" customHeight="1" thickBot="1" x14ac:dyDescent="0.3">
      <c r="A194" s="13" t="e">
        <f>VLOOKUP(B194,'Plantilla publicacion'!$A$3:$B$490,2,0)</f>
        <v>#N/A</v>
      </c>
      <c r="B194" s="264" t="s">
        <v>40</v>
      </c>
      <c r="C194" s="265"/>
      <c r="D194" s="265"/>
      <c r="E194" s="265"/>
      <c r="F194" s="265"/>
      <c r="G194" s="265"/>
      <c r="H194" s="265"/>
      <c r="I194" s="265"/>
      <c r="J194" s="265"/>
      <c r="K194" s="265"/>
      <c r="L194" s="265"/>
      <c r="M194" s="265"/>
      <c r="N194" s="266"/>
    </row>
    <row r="195" spans="1:14" ht="48" customHeight="1" thickBot="1" x14ac:dyDescent="0.3">
      <c r="B195" s="22" t="s">
        <v>470</v>
      </c>
      <c r="C195" s="23" t="s">
        <v>1521</v>
      </c>
      <c r="D195" s="23" t="s">
        <v>0</v>
      </c>
      <c r="E195" s="23" t="s">
        <v>1469</v>
      </c>
      <c r="F195" s="23" t="s">
        <v>1524</v>
      </c>
      <c r="G195" s="23" t="s">
        <v>1</v>
      </c>
      <c r="H195" s="23" t="s">
        <v>2</v>
      </c>
      <c r="I195" s="23" t="s">
        <v>3</v>
      </c>
      <c r="J195" s="23" t="s">
        <v>4</v>
      </c>
      <c r="K195" s="24" t="s">
        <v>5</v>
      </c>
      <c r="L195" s="24" t="s">
        <v>6</v>
      </c>
      <c r="M195" s="57" t="s">
        <v>1522</v>
      </c>
      <c r="N195" s="25" t="s">
        <v>7</v>
      </c>
    </row>
    <row r="196" spans="1:14" s="12" customFormat="1" x14ac:dyDescent="0.25">
      <c r="A196" s="5" t="str">
        <f>VLOOKUP(B196,'Plantilla publicacion'!$A$3:$B$490,2,0)</f>
        <v>Producto</v>
      </c>
      <c r="B196" s="15" t="s">
        <v>1119</v>
      </c>
      <c r="C196" s="246" t="str">
        <f>VLOOKUP(B196,'Plantilla publicacion'!$A$3:$R$490,17,0)</f>
        <v>PND - 5-31-5-b- Convergencia regional - Entidades públicas territoriales y nacionales fortalecidas / PES - Transformación Institucional</v>
      </c>
      <c r="D196" s="246" t="str">
        <f>VLOOKUP(B196,'Plantilla publicacion'!$A$3:$M$490,6,0)</f>
        <v>60-Fortalecer el Sistema Integral de Gestión Institucional en el marco del Modelo Integrado de Planeación y gestión para mejorar la prestación del servicio.</v>
      </c>
      <c r="E196" s="246"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46"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46"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75">
        <f>VLOOKUP(B196,'Plantilla publicacion'!$A$3:$M$490,11,0)</f>
        <v>45672</v>
      </c>
      <c r="L196" s="175">
        <f>VLOOKUP(B196,'Plantilla publicacion'!$A$3:$M$490,12,0)</f>
        <v>46013</v>
      </c>
      <c r="M196" s="15">
        <f>IF(ISERROR(VLOOKUP(B196,'Plantilla publicacion'!$A$3:$P$490,16,0)),"NA",VLOOKUP(B196,'Plantilla publicacion'!$A$3:$P$490,16,0))</f>
        <v>0</v>
      </c>
      <c r="N196" s="15" t="str">
        <f>VLOOKUP(B196,'Plantilla publicacion'!$A$3:$M$490,13,0)</f>
        <v>30-OFICINA ASESORA DE PLANEACIÓN</v>
      </c>
    </row>
    <row r="197" spans="1:14" x14ac:dyDescent="0.25">
      <c r="A197" s="13" t="str">
        <f>VLOOKUP(B197,'Plantilla publicacion'!$A$3:$B$490,2,0)</f>
        <v>Actividad propia</v>
      </c>
      <c r="B197" s="6" t="s">
        <v>1122</v>
      </c>
      <c r="C197" s="227"/>
      <c r="D197" s="227">
        <f>VLOOKUP(B197,'Plantilla publicacion'!$A$3:$M$490,6,0)</f>
        <v>0</v>
      </c>
      <c r="E197" s="227"/>
      <c r="F197" s="227"/>
      <c r="G197" s="227"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f>VLOOKUP(B197,'Plantilla publicacion'!$A$3:$M$490,11,0)</f>
        <v>45672</v>
      </c>
      <c r="L197" s="7">
        <f>VLOOKUP(B197,'Plantilla publicacion'!$A$3:$M$490,12,0)</f>
        <v>45744</v>
      </c>
      <c r="M197" s="58"/>
      <c r="N197" s="17" t="str">
        <f>VLOOKUP(B197,'Plantilla publicacion'!$A$3:$M$490,13,0)</f>
        <v>30-OFICINA ASESORA DE PLANEACIÓN</v>
      </c>
    </row>
    <row r="198" spans="1:14" ht="15.75" thickBot="1" x14ac:dyDescent="0.3">
      <c r="A198" s="13" t="str">
        <f>VLOOKUP(B198,'Plantilla publicacion'!$A$3:$B$490,2,0)</f>
        <v>Actividad propia</v>
      </c>
      <c r="B198" s="19" t="s">
        <v>1124</v>
      </c>
      <c r="C198" s="247"/>
      <c r="D198" s="247">
        <f>VLOOKUP(B198,'Plantilla publicacion'!$A$3:$M$490,6,0)</f>
        <v>0</v>
      </c>
      <c r="E198" s="247"/>
      <c r="F198" s="247"/>
      <c r="G198" s="247"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f>VLOOKUP(B198,'Plantilla publicacion'!$A$3:$M$490,11,0)</f>
        <v>45744</v>
      </c>
      <c r="L198" s="7">
        <f>VLOOKUP(B198,'Plantilla publicacion'!$A$3:$M$490,12,0)</f>
        <v>46013</v>
      </c>
      <c r="M198" s="58"/>
      <c r="N198" s="17" t="str">
        <f>VLOOKUP(B198,'Plantilla publicacion'!$A$3:$M$490,13,0)</f>
        <v>30-OFICINA ASESORA DE PLANEACIÓN</v>
      </c>
    </row>
    <row r="199" spans="1:14" ht="32.25" customHeight="1" thickBot="1" x14ac:dyDescent="0.3">
      <c r="A199" s="13" t="e">
        <f>VLOOKUP(B199,'Plantilla publicacion'!$A$3:$B$490,2,0)</f>
        <v>#N/A</v>
      </c>
      <c r="B199" s="264" t="s">
        <v>41</v>
      </c>
      <c r="C199" s="265"/>
      <c r="D199" s="265"/>
      <c r="E199" s="265"/>
      <c r="F199" s="265"/>
      <c r="G199" s="265"/>
      <c r="H199" s="265"/>
      <c r="I199" s="265"/>
      <c r="J199" s="265"/>
      <c r="K199" s="265"/>
      <c r="L199" s="265"/>
      <c r="M199" s="265"/>
      <c r="N199" s="266"/>
    </row>
    <row r="200" spans="1:14" ht="48" customHeight="1" thickBot="1" x14ac:dyDescent="0.3">
      <c r="B200" s="75" t="s">
        <v>470</v>
      </c>
      <c r="C200" s="77" t="s">
        <v>1521</v>
      </c>
      <c r="D200" s="77" t="s">
        <v>0</v>
      </c>
      <c r="E200" s="77" t="s">
        <v>1469</v>
      </c>
      <c r="F200" s="77" t="s">
        <v>1524</v>
      </c>
      <c r="G200" s="77" t="s">
        <v>1</v>
      </c>
      <c r="H200" s="77" t="s">
        <v>2</v>
      </c>
      <c r="I200" s="77" t="s">
        <v>3</v>
      </c>
      <c r="J200" s="77" t="s">
        <v>4</v>
      </c>
      <c r="K200" s="78" t="s">
        <v>5</v>
      </c>
      <c r="L200" s="78" t="s">
        <v>6</v>
      </c>
      <c r="M200" s="80" t="s">
        <v>1522</v>
      </c>
      <c r="N200" s="79" t="s">
        <v>7</v>
      </c>
    </row>
    <row r="201" spans="1:14" s="12" customFormat="1" ht="76.5" x14ac:dyDescent="0.25">
      <c r="A201" s="5" t="str">
        <f>VLOOKUP(B201,'Plantilla publicacion'!$A$3:$B$490,2,0)</f>
        <v>Producto</v>
      </c>
      <c r="B201" s="99" t="s">
        <v>714</v>
      </c>
      <c r="C201" s="226" t="str">
        <f>VLOOKUP(B201,'Plantilla publicacion'!$A$3:$R$490,17,0)</f>
        <v>PND - 4-04-1-c- Transformación productiva, internacionalización y acción climática - Políticas de competencia, consumidor e infraestructura de la calidad modernas / PES - Internacionalización</v>
      </c>
      <c r="D201" s="226" t="str">
        <f>VLOOKUP(B201,'Plantilla publicacion'!$A$3:$M$490,6,0)</f>
        <v>59-Generar sinergias con agentes nacionales e internacionales que permitan potenciar las capacidades de la SIC.</v>
      </c>
      <c r="E201" s="22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22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226" t="str">
        <f>VLOOKUP(B201,'Plantilla publicacion'!$A$3:$M$490,7,0)</f>
        <v>N/A</v>
      </c>
      <c r="H201" s="101" t="str">
        <f>VLOOKUP(B201,'Plantilla publicacion'!$A$3:$M$490,8,0)</f>
        <v>Mesas de integración para la conexión de actores del ecosistema de innovación involucrados en temas de Propiedad Industrial y transferencia tecnológica, realizadas  (Actas de reunión firmadas)</v>
      </c>
      <c r="I201" s="101">
        <f>VLOOKUP(B201,'Plantilla publicacion'!$A$3:$M$490,9,0)</f>
        <v>2</v>
      </c>
      <c r="J201" s="101" t="str">
        <f>VLOOKUP(B201,'Plantilla publicacion'!$A$3:$M$490,10,0)</f>
        <v>Númerica</v>
      </c>
      <c r="K201" s="176">
        <f>VLOOKUP(B201,'Plantilla publicacion'!$A$3:$M$490,11,0)</f>
        <v>45670</v>
      </c>
      <c r="L201" s="176">
        <f>VLOOKUP(B201,'Plantilla publicacion'!$A$3:$M$490,12,0)</f>
        <v>45989</v>
      </c>
      <c r="M201" s="101"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2" t="str">
        <f>VLOOKUP(B201,'Plantilla publicacion'!$A$3:$M$490,13,0)</f>
        <v>2023-GRUPO DE TRABAJO DE CENTRO DE INFORMACIÓN TECNOLÓGICA Y APOYO A LA GESTIÓN DE PROPIEDAD LA INDUSTRIAL</v>
      </c>
    </row>
    <row r="202" spans="1:14" ht="38.25" x14ac:dyDescent="0.25">
      <c r="A202" s="13" t="str">
        <f>VLOOKUP(B202,'Plantilla publicacion'!$A$3:$B$490,2,0)</f>
        <v>Actividad propia</v>
      </c>
      <c r="B202" s="103" t="s">
        <v>717</v>
      </c>
      <c r="C202" s="227"/>
      <c r="D202" s="227">
        <f>VLOOKUP(B202,'Plantilla publicacion'!$A$3:$M$490,6,0)</f>
        <v>0</v>
      </c>
      <c r="E202" s="227"/>
      <c r="F202" s="227"/>
      <c r="G202" s="227"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f>VLOOKUP(B202,'Plantilla publicacion'!$A$3:$M$490,11,0)</f>
        <v>45670</v>
      </c>
      <c r="L202" s="7">
        <f>VLOOKUP(B202,'Plantilla publicacion'!$A$3:$M$490,12,0)</f>
        <v>45747</v>
      </c>
      <c r="M202" s="58"/>
      <c r="N202" s="104" t="str">
        <f>VLOOKUP(B202,'Plantilla publicacion'!$A$3:$M$490,13,0)</f>
        <v>2023-GRUPO DE TRABAJO DE CENTRO DE INFORMACIÓN TECNOLÓGICA Y APOYO A LA GESTIÓN DE PROPIEDAD LA INDUSTRIAL</v>
      </c>
    </row>
    <row r="203" spans="1:14" ht="39" thickBot="1" x14ac:dyDescent="0.3">
      <c r="A203" s="13" t="str">
        <f>VLOOKUP(B203,'Plantilla publicacion'!$A$3:$B$490,2,0)</f>
        <v>Actividad propia</v>
      </c>
      <c r="B203" s="105" t="s">
        <v>719</v>
      </c>
      <c r="C203" s="228"/>
      <c r="D203" s="228">
        <f>VLOOKUP(B203,'Plantilla publicacion'!$A$3:$M$490,6,0)</f>
        <v>0</v>
      </c>
      <c r="E203" s="228"/>
      <c r="F203" s="228"/>
      <c r="G203" s="228" t="str">
        <f>VLOOKUP(B203,'Plantilla publicacion'!$A$3:$M$490,7,0)</f>
        <v>N/A</v>
      </c>
      <c r="H203" s="107" t="str">
        <f>VLOOKUP(B203,'Plantilla publicacion'!$A$3:$M$490,8,0)</f>
        <v>Realizar las mesas de integración  (Actas de reunión firmadas)</v>
      </c>
      <c r="I203" s="107">
        <f>VLOOKUP(B203,'Plantilla publicacion'!$A$3:$M$490,9,0)</f>
        <v>2</v>
      </c>
      <c r="J203" s="107" t="str">
        <f>VLOOKUP(B203,'Plantilla publicacion'!$A$3:$M$490,10,0)</f>
        <v>Númerica</v>
      </c>
      <c r="K203" s="108">
        <f>VLOOKUP(B203,'Plantilla publicacion'!$A$3:$M$490,11,0)</f>
        <v>45748</v>
      </c>
      <c r="L203" s="108">
        <f>VLOOKUP(B203,'Plantilla publicacion'!$A$3:$M$490,12,0)</f>
        <v>45989</v>
      </c>
      <c r="M203" s="109"/>
      <c r="N203" s="110" t="str">
        <f>VLOOKUP(B203,'Plantilla publicacion'!$A$3:$M$490,13,0)</f>
        <v>2023-GRUPO DE TRABAJO DE CENTRO DE INFORMACIÓN TECNOLÓGICA Y APOYO A LA GESTIÓN DE PROPIEDAD LA INDUSTRIAL</v>
      </c>
    </row>
    <row r="204" spans="1:14" s="12" customFormat="1" ht="51" x14ac:dyDescent="0.25">
      <c r="A204" s="5" t="str">
        <f>VLOOKUP(B204,'Plantilla publicacion'!$A$3:$B$490,2,0)</f>
        <v>Producto</v>
      </c>
      <c r="B204" s="15" t="s">
        <v>738</v>
      </c>
      <c r="C204" s="227" t="str">
        <f>VLOOKUP(B204,'Plantilla publicacion'!$A$3:$R$490,17,0)</f>
        <v>PND - 2-03-9-b- Seguridad humana y justicia social - Aprovechamiento de la propiedad intelectual / PES - Reindustrialización</v>
      </c>
      <c r="D204" s="227" t="str">
        <f>VLOOKUP(B204,'Plantilla publicacion'!$A$3:$M$490,6,0)</f>
        <v>58-Promover el enfoque preventivo, diferencial y territorial en el que hacer misional de la entidad</v>
      </c>
      <c r="E204" s="22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2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27"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75">
        <f>VLOOKUP(B204,'Plantilla publicacion'!$A$3:$M$490,11,0)</f>
        <v>45691</v>
      </c>
      <c r="L204" s="175">
        <f>VLOOKUP(B204,'Plantilla publicacion'!$A$3:$M$490,12,0)</f>
        <v>45898</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row>
    <row r="205" spans="1:14" ht="38.25" x14ac:dyDescent="0.25">
      <c r="A205" s="13" t="str">
        <f>VLOOKUP(B205,'Plantilla publicacion'!$A$3:$B$490,2,0)</f>
        <v>Actividad propia</v>
      </c>
      <c r="B205" s="6" t="s">
        <v>740</v>
      </c>
      <c r="C205" s="227"/>
      <c r="D205" s="227">
        <f>VLOOKUP(B205,'Plantilla publicacion'!$A$3:$M$490,6,0)</f>
        <v>0</v>
      </c>
      <c r="E205" s="227"/>
      <c r="F205" s="227"/>
      <c r="G205" s="227"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f>VLOOKUP(B205,'Plantilla publicacion'!$A$3:$M$490,11,0)</f>
        <v>45691</v>
      </c>
      <c r="L205" s="7">
        <f>VLOOKUP(B205,'Plantilla publicacion'!$A$3:$M$490,12,0)</f>
        <v>45716</v>
      </c>
      <c r="M205" s="58"/>
      <c r="N205" s="17" t="str">
        <f>VLOOKUP(B205,'Plantilla publicacion'!$A$3:$M$490,13,0)</f>
        <v>2023-GRUPO DE TRABAJO DE CENTRO DE INFORMACIÓN TECNOLÓGICA Y APOYO A LA GESTIÓN DE PROPIEDAD LA INDUSTRIAL</v>
      </c>
    </row>
    <row r="206" spans="1:14" ht="38.25" x14ac:dyDescent="0.25">
      <c r="A206" s="13" t="str">
        <f>VLOOKUP(B206,'Plantilla publicacion'!$A$3:$B$490,2,0)</f>
        <v>Actividad propia</v>
      </c>
      <c r="B206" s="6" t="s">
        <v>742</v>
      </c>
      <c r="C206" s="227"/>
      <c r="D206" s="227">
        <f>VLOOKUP(B206,'Plantilla publicacion'!$A$3:$M$490,6,0)</f>
        <v>0</v>
      </c>
      <c r="E206" s="227"/>
      <c r="F206" s="227"/>
      <c r="G206" s="227"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f>VLOOKUP(B206,'Plantilla publicacion'!$A$3:$M$490,11,0)</f>
        <v>45719</v>
      </c>
      <c r="L206" s="7">
        <f>VLOOKUP(B206,'Plantilla publicacion'!$A$3:$M$490,12,0)</f>
        <v>45747</v>
      </c>
      <c r="M206" s="58"/>
      <c r="N206" s="17" t="str">
        <f>VLOOKUP(B206,'Plantilla publicacion'!$A$3:$M$490,13,0)</f>
        <v>2023-GRUPO DE TRABAJO DE CENTRO DE INFORMACIÓN TECNOLÓGICA Y APOYO A LA GESTIÓN DE PROPIEDAD LA INDUSTRIAL</v>
      </c>
    </row>
    <row r="207" spans="1:14" ht="39" thickBot="1" x14ac:dyDescent="0.3">
      <c r="A207" s="13" t="str">
        <f>VLOOKUP(B207,'Plantilla publicacion'!$A$3:$B$490,2,0)</f>
        <v>Actividad propia</v>
      </c>
      <c r="B207" s="11" t="s">
        <v>744</v>
      </c>
      <c r="C207" s="227"/>
      <c r="D207" s="227">
        <f>VLOOKUP(B207,'Plantilla publicacion'!$A$3:$M$490,6,0)</f>
        <v>0</v>
      </c>
      <c r="E207" s="227"/>
      <c r="F207" s="227"/>
      <c r="G207" s="227"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1">
        <f>VLOOKUP(B207,'Plantilla publicacion'!$A$3:$M$490,11,0)</f>
        <v>45748</v>
      </c>
      <c r="L207" s="111">
        <f>VLOOKUP(B207,'Plantilla publicacion'!$A$3:$M$490,12,0)</f>
        <v>45898</v>
      </c>
      <c r="M207" s="112"/>
      <c r="N207" s="113" t="str">
        <f>VLOOKUP(B207,'Plantilla publicacion'!$A$3:$M$490,13,0)</f>
        <v>2023-GRUPO DE TRABAJO DE CENTRO DE INFORMACIÓN TECNOLÓGICA Y APOYO A LA GESTIÓN DE PROPIEDAD LA INDUSTRIAL</v>
      </c>
    </row>
    <row r="208" spans="1:14" s="12" customFormat="1" ht="38.25" x14ac:dyDescent="0.25">
      <c r="A208" s="5" t="str">
        <f>VLOOKUP(B208,'Plantilla publicacion'!$A$3:$B$490,2,0)</f>
        <v>Producto</v>
      </c>
      <c r="B208" s="99" t="s">
        <v>866</v>
      </c>
      <c r="C208" s="226" t="str">
        <f>VLOOKUP(B208,'Plantilla publicacion'!$A$3:$R$490,17,0)</f>
        <v>PND - 4-04-1-c- Transformación productiva, internacionalización y acción climática - Políticas de competencia, consumidor e infraestructura de la calidad modernas / PES - Internacionalización</v>
      </c>
      <c r="D208" s="226" t="str">
        <f>VLOOKUP(B208,'Plantilla publicacion'!$A$3:$M$490,6,0)</f>
        <v>59-Generar sinergias con agentes nacionales e internacionales que permitan potenciar las capacidades de la SIC.</v>
      </c>
      <c r="E208" s="22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22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226" t="str">
        <f>VLOOKUP(B208,'Plantilla publicacion'!$A$3:$M$490,7,0)</f>
        <v>FUNCIONAMIENTO</v>
      </c>
      <c r="H208" s="101"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1">
        <f>VLOOKUP(B208,'Plantilla publicacion'!$A$3:$M$490,9,0)</f>
        <v>1</v>
      </c>
      <c r="J208" s="101" t="str">
        <f>VLOOKUP(B208,'Plantilla publicacion'!$A$3:$M$490,10,0)</f>
        <v>Númerica</v>
      </c>
      <c r="K208" s="176">
        <f>VLOOKUP(B208,'Plantilla publicacion'!$A$3:$M$490,11,0)</f>
        <v>45748</v>
      </c>
      <c r="L208" s="176">
        <f>VLOOKUP(B208,'Plantilla publicacion'!$A$3:$M$490,12,0)</f>
        <v>45897</v>
      </c>
      <c r="M208" s="101" t="str">
        <f>IF(ISERROR(VLOOKUP(B208,'Plantilla publicacion'!$A$3:$P$490,16,0)),"NA",VLOOKUP(B208,'Plantilla publicacion'!$A$3:$P$490,16,0))</f>
        <v>PES_20230041 / PEI_22</v>
      </c>
      <c r="N208" s="102" t="str">
        <f>VLOOKUP(B208,'Plantilla publicacion'!$A$3:$M$490,13,0)</f>
        <v>7000-DESPACHO DEL SUPERINTENDENTE DELEGADO PARA LA PROTECCIÓN DE DATOS PERSONALES</v>
      </c>
    </row>
    <row r="209" spans="1:14" ht="38.25" x14ac:dyDescent="0.25">
      <c r="A209" s="13" t="str">
        <f>VLOOKUP(B209,'Plantilla publicacion'!$A$3:$B$490,2,0)</f>
        <v>Actividad propia</v>
      </c>
      <c r="B209" s="103" t="s">
        <v>868</v>
      </c>
      <c r="C209" s="227"/>
      <c r="D209" s="227">
        <f>VLOOKUP(B209,'Plantilla publicacion'!$A$3:$M$490,6,0)</f>
        <v>0</v>
      </c>
      <c r="E209" s="227"/>
      <c r="F209" s="227"/>
      <c r="G209" s="227"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f>VLOOKUP(B209,'Plantilla publicacion'!$A$3:$M$490,11,0)</f>
        <v>45748</v>
      </c>
      <c r="L209" s="7">
        <f>VLOOKUP(B209,'Plantilla publicacion'!$A$3:$M$490,12,0)</f>
        <v>45835</v>
      </c>
      <c r="M209" s="58"/>
      <c r="N209" s="104" t="str">
        <f>VLOOKUP(B209,'Plantilla publicacion'!$A$3:$M$490,13,0)</f>
        <v>7000-DESPACHO DEL SUPERINTENDENTE DELEGADO PARA LA PROTECCIÓN DE DATOS PERSONALES</v>
      </c>
    </row>
    <row r="210" spans="1:14" ht="39" thickBot="1" x14ac:dyDescent="0.3">
      <c r="A210" s="13" t="str">
        <f>VLOOKUP(B210,'Plantilla publicacion'!$A$3:$B$490,2,0)</f>
        <v>Actividad propia</v>
      </c>
      <c r="B210" s="105" t="s">
        <v>870</v>
      </c>
      <c r="C210" s="228"/>
      <c r="D210" s="228">
        <f>VLOOKUP(B210,'Plantilla publicacion'!$A$3:$M$490,6,0)</f>
        <v>0</v>
      </c>
      <c r="E210" s="228"/>
      <c r="F210" s="228"/>
      <c r="G210" s="228" t="str">
        <f>VLOOKUP(B210,'Plantilla publicacion'!$A$3:$M$490,7,0)</f>
        <v>N/A</v>
      </c>
      <c r="H210" s="107"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7">
        <f>VLOOKUP(B210,'Plantilla publicacion'!$A$3:$M$490,9,0)</f>
        <v>1</v>
      </c>
      <c r="J210" s="107" t="str">
        <f>VLOOKUP(B210,'Plantilla publicacion'!$A$3:$M$490,10,0)</f>
        <v>Númerica</v>
      </c>
      <c r="K210" s="108">
        <f>VLOOKUP(B210,'Plantilla publicacion'!$A$3:$M$490,11,0)</f>
        <v>45839</v>
      </c>
      <c r="L210" s="108">
        <f>VLOOKUP(B210,'Plantilla publicacion'!$A$3:$M$490,12,0)</f>
        <v>45897</v>
      </c>
      <c r="M210" s="109"/>
      <c r="N210" s="110" t="str">
        <f>VLOOKUP(B210,'Plantilla publicacion'!$A$3:$M$490,13,0)</f>
        <v>7000-DESPACHO DEL SUPERINTENDENTE DELEGADO PARA LA PROTECCIÓN DE DATOS PERSONALES</v>
      </c>
    </row>
    <row r="211" spans="1:14" s="12" customFormat="1" ht="38.25" customHeight="1" x14ac:dyDescent="0.25">
      <c r="A211" s="5" t="str">
        <f>VLOOKUP(B211,'Plantilla publicacion'!$A$3:$B$490,2,0)</f>
        <v>Producto</v>
      </c>
      <c r="B211" s="15" t="s">
        <v>871</v>
      </c>
      <c r="C211" s="226" t="str">
        <f>VLOOKUP(B211,'Plantilla publicacion'!$A$3:$R$490,17,0)</f>
        <v>PND - 2-01-4-c- Seguridad humana y justicia social - Portabilidad de datos para el empoderamiento ciudadano / PES - Reindustrialización</v>
      </c>
      <c r="D211" s="226" t="str">
        <f>VLOOKUP(B211,'Plantilla publicacion'!$A$3:$M$490,6,0)</f>
        <v>58-Promover el enfoque preventivo, diferencial y territorial en el que hacer misional de la entidad</v>
      </c>
      <c r="E211" s="22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22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226"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75">
        <f>VLOOKUP(B211,'Plantilla publicacion'!$A$3:$M$490,11,0)</f>
        <v>45692</v>
      </c>
      <c r="L211" s="175">
        <f>VLOOKUP(B211,'Plantilla publicacion'!$A$3:$M$490,12,0)</f>
        <v>45989</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row>
    <row r="212" spans="1:14" s="12" customFormat="1" ht="48" customHeight="1" x14ac:dyDescent="0.25">
      <c r="A212" s="13" t="str">
        <f>VLOOKUP(B212,'Plantilla publicacion'!$A$3:$B$490,2,0)</f>
        <v>Actividad propia</v>
      </c>
      <c r="B212" s="6" t="s">
        <v>874</v>
      </c>
      <c r="C212" s="227"/>
      <c r="D212" s="227">
        <f>VLOOKUP(B212,'Plantilla publicacion'!$A$3:$M$490,6,0)</f>
        <v>0</v>
      </c>
      <c r="E212" s="227"/>
      <c r="F212" s="227"/>
      <c r="G212" s="227"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f>VLOOKUP(B212,'Plantilla publicacion'!$A$3:$M$490,11,0)</f>
        <v>45692</v>
      </c>
      <c r="L212" s="7">
        <f>VLOOKUP(B212,'Plantilla publicacion'!$A$3:$M$490,12,0)</f>
        <v>45933</v>
      </c>
      <c r="M212" s="58"/>
      <c r="N212" s="17" t="str">
        <f>VLOOKUP(B212,'Plantilla publicacion'!$A$3:$M$490,13,0)</f>
        <v>7000-DESPACHO DEL SUPERINTENDENTE DELEGADO PARA LA PROTECCIÓN DE DATOS PERSONALES</v>
      </c>
    </row>
    <row r="213" spans="1:14" s="12" customFormat="1" ht="48" customHeight="1" x14ac:dyDescent="0.25">
      <c r="A213" s="13" t="str">
        <f>VLOOKUP(B213,'Plantilla publicacion'!$A$3:$B$490,2,0)</f>
        <v>Actividad propia</v>
      </c>
      <c r="B213" s="6" t="s">
        <v>876</v>
      </c>
      <c r="C213" s="227"/>
      <c r="D213" s="227">
        <f>VLOOKUP(B213,'Plantilla publicacion'!$A$3:$M$490,6,0)</f>
        <v>0</v>
      </c>
      <c r="E213" s="227"/>
      <c r="F213" s="227"/>
      <c r="G213" s="227"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f>VLOOKUP(B213,'Plantilla publicacion'!$A$3:$M$490,11,0)</f>
        <v>45811</v>
      </c>
      <c r="L213" s="7">
        <f>VLOOKUP(B213,'Plantilla publicacion'!$A$3:$M$490,12,0)</f>
        <v>45947</v>
      </c>
      <c r="M213" s="58"/>
      <c r="N213" s="17" t="str">
        <f>VLOOKUP(B213,'Plantilla publicacion'!$A$3:$M$490,13,0)</f>
        <v>7000-DESPACHO DEL SUPERINTENDENTE DELEGADO PARA LA PROTECCIÓN DE DATOS PERSONALES</v>
      </c>
    </row>
    <row r="214" spans="1:14" s="12" customFormat="1" ht="48" customHeight="1" x14ac:dyDescent="0.25">
      <c r="A214" s="13"/>
      <c r="B214" s="6" t="s">
        <v>878</v>
      </c>
      <c r="C214" s="227"/>
      <c r="D214" s="227"/>
      <c r="E214" s="227"/>
      <c r="F214" s="227"/>
      <c r="G214" s="227"/>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f>VLOOKUP(B214,'Plantilla publicacion'!$A$3:$M$490,11,0)</f>
        <v>45811</v>
      </c>
      <c r="L214" s="7">
        <f>VLOOKUP(B214,'Plantilla publicacion'!$A$3:$M$490,12,0)</f>
        <v>45968</v>
      </c>
      <c r="M214" s="58"/>
      <c r="N214" s="17" t="str">
        <f>VLOOKUP(B214,'Plantilla publicacion'!$A$3:$M$490,13,0)</f>
        <v>7000-DESPACHO DEL SUPERINTENDENTE DELEGADO PARA LA PROTECCIÓN DE DATOS PERSONALES</v>
      </c>
    </row>
    <row r="215" spans="1:14" s="12" customFormat="1" ht="48" customHeight="1" x14ac:dyDescent="0.25">
      <c r="A215" s="13"/>
      <c r="B215" s="6" t="s">
        <v>880</v>
      </c>
      <c r="C215" s="227"/>
      <c r="D215" s="227"/>
      <c r="E215" s="227"/>
      <c r="F215" s="227"/>
      <c r="G215" s="227"/>
      <c r="H215" s="6" t="str">
        <f>VLOOKUP(B215,'Plantilla publicacion'!$A$3:$M$490,8,0)</f>
        <v>Publicar Agenda definitiva  (Captura de pantalla de la publicación)</v>
      </c>
      <c r="I215" s="6">
        <f>VLOOKUP(B215,'Plantilla publicacion'!$A$3:$M$490,9,0)</f>
        <v>2</v>
      </c>
      <c r="J215" s="6" t="str">
        <f>VLOOKUP(B215,'Plantilla publicacion'!$A$3:$M$490,10,0)</f>
        <v>Númerica</v>
      </c>
      <c r="K215" s="7">
        <f>VLOOKUP(B215,'Plantilla publicacion'!$A$3:$M$490,11,0)</f>
        <v>45811</v>
      </c>
      <c r="L215" s="7">
        <f>VLOOKUP(B215,'Plantilla publicacion'!$A$3:$M$490,12,0)</f>
        <v>45982</v>
      </c>
      <c r="M215" s="58"/>
      <c r="N215" s="17" t="str">
        <f>VLOOKUP(B215,'Plantilla publicacion'!$A$3:$M$490,13,0)</f>
        <v>73-GRUPO DE TRABAJO DE COMUNICACION</v>
      </c>
    </row>
    <row r="216" spans="1:14" s="12" customFormat="1" ht="48" customHeight="1" thickBot="1" x14ac:dyDescent="0.3">
      <c r="A216" s="13"/>
      <c r="B216" s="6" t="s">
        <v>882</v>
      </c>
      <c r="C216" s="228"/>
      <c r="D216" s="228"/>
      <c r="E216" s="228"/>
      <c r="F216" s="228"/>
      <c r="G216" s="228"/>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f>VLOOKUP(B216,'Plantilla publicacion'!$A$3:$M$490,11,0)</f>
        <v>45811</v>
      </c>
      <c r="L216" s="7">
        <f>VLOOKUP(B216,'Plantilla publicacion'!$A$3:$M$490,12,0)</f>
        <v>45989</v>
      </c>
      <c r="M216" s="58"/>
      <c r="N216" s="17" t="str">
        <f>VLOOKUP(B216,'Plantilla publicacion'!$A$3:$M$490,13,0)</f>
        <v>7000-DESPACHO DEL SUPERINTENDENTE DELEGADO PARA LA PROTECCIÓN DE DATOS PERSONALES;
73-GRUPO DE TRABAJO DE COMUNICACION</v>
      </c>
    </row>
    <row r="217" spans="1:14" s="12" customFormat="1" ht="48" customHeight="1" x14ac:dyDescent="0.25">
      <c r="A217" s="13"/>
      <c r="B217" s="36" t="s">
        <v>884</v>
      </c>
      <c r="C217" s="159" t="str">
        <f>VLOOKUP(B217,'Plantilla publicacion'!$A$3:$R$490,17,0)</f>
        <v>PND - 2-01-4-c- Seguridad humana y justicia social - Portabilidad de datos para el empoderamiento ciudadano / PES - Reindustrialización</v>
      </c>
      <c r="D217" s="159" t="str">
        <f>VLOOKUP(B217,'Plantilla publicacion'!$A$3:$M$490,6,0)</f>
        <v>58-Promover el enfoque preventivo, diferencial y territorial en el que hacer misional de la entidad</v>
      </c>
      <c r="E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9"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f>VLOOKUP(B217,'Plantilla publicacion'!$A$3:$M$490,11,0)</f>
        <v>45691</v>
      </c>
      <c r="L217" s="7">
        <f>VLOOKUP(B217,'Plantilla publicacion'!$A$3:$M$490,12,0)</f>
        <v>45868</v>
      </c>
      <c r="M217" s="58"/>
      <c r="N217" s="17" t="str">
        <f>VLOOKUP(B217,'Plantilla publicacion'!$A$3:$M$490,13,0)</f>
        <v>7000-DESPACHO DEL SUPERINTENDENTE DELEGADO PARA LA PROTECCIÓN DE DATOS PERSONALES;
73-GRUPO DE TRABAJO DE COMUNICACION</v>
      </c>
    </row>
    <row r="218" spans="1:14" s="12" customFormat="1" ht="48" customHeight="1" x14ac:dyDescent="0.25">
      <c r="A218" s="13"/>
      <c r="B218" s="36" t="s">
        <v>886</v>
      </c>
      <c r="C218" s="98"/>
      <c r="D218" s="98"/>
      <c r="E218" s="98"/>
      <c r="F218" s="98"/>
      <c r="G218" s="98"/>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f>VLOOKUP(B218,'Plantilla publicacion'!$A$3:$M$490,11,0)</f>
        <v>45691</v>
      </c>
      <c r="L218" s="7">
        <f>VLOOKUP(B218,'Plantilla publicacion'!$A$3:$M$490,12,0)</f>
        <v>45736</v>
      </c>
      <c r="M218" s="58"/>
      <c r="N218" s="17" t="str">
        <f>VLOOKUP(B218,'Plantilla publicacion'!$A$3:$M$490,13,0)</f>
        <v>7000-DESPACHO DEL SUPERINTENDENTE DELEGADO PARA LA PROTECCIÓN DE DATOS PERSONALES</v>
      </c>
    </row>
    <row r="219" spans="1:14" s="12" customFormat="1" ht="48" customHeight="1" x14ac:dyDescent="0.25">
      <c r="A219" s="13"/>
      <c r="B219" s="36" t="s">
        <v>888</v>
      </c>
      <c r="C219" s="98"/>
      <c r="D219" s="98"/>
      <c r="E219" s="98"/>
      <c r="F219" s="98"/>
      <c r="G219" s="98"/>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f>VLOOKUP(B219,'Plantilla publicacion'!$A$3:$M$490,11,0)</f>
        <v>45737</v>
      </c>
      <c r="L219" s="7">
        <f>VLOOKUP(B219,'Plantilla publicacion'!$A$3:$M$490,12,0)</f>
        <v>45782</v>
      </c>
      <c r="M219" s="58"/>
      <c r="N219" s="17" t="str">
        <f>VLOOKUP(B219,'Plantilla publicacion'!$A$3:$M$490,13,0)</f>
        <v>73-GRUPO DE TRABAJO DE COMUNICACION</v>
      </c>
    </row>
    <row r="220" spans="1:14" s="12" customFormat="1" ht="48" customHeight="1" x14ac:dyDescent="0.25">
      <c r="A220" s="13"/>
      <c r="B220" s="36" t="s">
        <v>890</v>
      </c>
      <c r="C220" s="98"/>
      <c r="D220" s="98"/>
      <c r="E220" s="98"/>
      <c r="F220" s="98"/>
      <c r="G220" s="98"/>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f>VLOOKUP(B220,'Plantilla publicacion'!$A$3:$M$490,11,0)</f>
        <v>45783</v>
      </c>
      <c r="L220" s="7">
        <f>VLOOKUP(B220,'Plantilla publicacion'!$A$3:$M$490,12,0)</f>
        <v>45785</v>
      </c>
      <c r="M220" s="58"/>
      <c r="N220" s="17" t="str">
        <f>VLOOKUP(B220,'Plantilla publicacion'!$A$3:$M$490,13,0)</f>
        <v>7000-DESPACHO DEL SUPERINTENDENTE DELEGADO PARA LA PROTECCIÓN DE DATOS PERSONALES</v>
      </c>
    </row>
    <row r="221" spans="1:14" s="12" customFormat="1" ht="48" customHeight="1" thickBot="1" x14ac:dyDescent="0.3">
      <c r="A221" s="13"/>
      <c r="B221" s="158" t="s">
        <v>892</v>
      </c>
      <c r="C221" s="98"/>
      <c r="D221" s="98"/>
      <c r="E221" s="98"/>
      <c r="F221" s="98"/>
      <c r="G221" s="98"/>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f>VLOOKUP(B221,'Plantilla publicacion'!$A$3:$M$490,11,0)</f>
        <v>45786</v>
      </c>
      <c r="L221" s="7">
        <f>VLOOKUP(B221,'Plantilla publicacion'!$A$3:$M$490,12,0)</f>
        <v>45868</v>
      </c>
      <c r="M221" s="58"/>
      <c r="N221" s="17" t="str">
        <f>VLOOKUP(B221,'Plantilla publicacion'!$A$3:$M$490,13,0)</f>
        <v>73-GRUPO DE TRABAJO DE COMUNICACION</v>
      </c>
    </row>
    <row r="222" spans="1:14" s="12" customFormat="1" ht="38.25" x14ac:dyDescent="0.25">
      <c r="A222" s="5" t="str">
        <f>VLOOKUP(B222,'Plantilla publicacion'!$A$3:$B$490,2,0)</f>
        <v>Producto</v>
      </c>
      <c r="B222" s="99" t="s">
        <v>895</v>
      </c>
      <c r="C222" s="226" t="str">
        <f>VLOOKUP(B222,'Plantilla publicacion'!$A$3:$R$490,17,0)</f>
        <v>PND - 2-01-4-c- Seguridad humana y justicia social - Portabilidad de datos para el empoderamiento ciudadano / PES - Reindustrialización</v>
      </c>
      <c r="D222" s="226" t="str">
        <f>VLOOKUP(B222,'Plantilla publicacion'!$A$3:$M$490,6,0)</f>
        <v>58-Promover el enfoque preventivo, diferencial y territorial en el que hacer misional de la entidad</v>
      </c>
      <c r="E222" s="22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22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226" t="str">
        <f>VLOOKUP(B222,'Plantilla publicacion'!$A$3:$M$490,7,0)</f>
        <v>C-3503-0200-0012-20104c</v>
      </c>
      <c r="H222" s="101" t="str">
        <f>VLOOKUP(B222,'Plantilla publicacion'!$A$3:$M$490,8,0)</f>
        <v>Capacitaciones dirigidas al a los sujetos obligados para la adecuada inscripción de sus bases de datos en el Registro Nacional de Bases de Datos (RNBD), realizadas (registros fotográficos/capturas de pantallas )</v>
      </c>
      <c r="I222" s="101">
        <f>VLOOKUP(B222,'Plantilla publicacion'!$A$3:$M$490,9,0)</f>
        <v>6</v>
      </c>
      <c r="J222" s="101" t="str">
        <f>VLOOKUP(B222,'Plantilla publicacion'!$A$3:$M$490,10,0)</f>
        <v>Númerica</v>
      </c>
      <c r="K222" s="176">
        <f>VLOOKUP(B222,'Plantilla publicacion'!$A$3:$M$490,11,0)</f>
        <v>45692</v>
      </c>
      <c r="L222" s="176">
        <f>VLOOKUP(B222,'Plantilla publicacion'!$A$3:$M$490,12,0)</f>
        <v>46007</v>
      </c>
      <c r="M222" s="101">
        <f>IF(ISERROR(VLOOKUP(B222,'Plantilla publicacion'!$A$3:$P$490,16,0)),"NA",VLOOKUP(B222,'Plantilla publicacion'!$A$3:$P$490,16,0))</f>
        <v>0</v>
      </c>
      <c r="N222" s="102" t="str">
        <f>VLOOKUP(B222,'Plantilla publicacion'!$A$3:$M$490,13,0)</f>
        <v>7100-DIRECCIÓN DE INVESTIGACIONES DE PROTECCIÓN DE DATOS PERSONALES;
73-GRUPO DE TRABAJO DE COMUNICACION</v>
      </c>
    </row>
    <row r="223" spans="1:14" s="12" customFormat="1" ht="48" customHeight="1" x14ac:dyDescent="0.25">
      <c r="A223" s="13" t="str">
        <f>VLOOKUP(B223,'Plantilla publicacion'!$A$3:$B$490,2,0)</f>
        <v>Actividad propia</v>
      </c>
      <c r="B223" s="103" t="s">
        <v>898</v>
      </c>
      <c r="C223" s="227"/>
      <c r="D223" s="227">
        <f>VLOOKUP(B223,'Plantilla publicacion'!$A$3:$M$490,6,0)</f>
        <v>0</v>
      </c>
      <c r="E223" s="227"/>
      <c r="F223" s="227"/>
      <c r="G223" s="227"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f>VLOOKUP(B223,'Plantilla publicacion'!$A$3:$M$490,11,0)</f>
        <v>45692</v>
      </c>
      <c r="L223" s="7">
        <f>VLOOKUP(B223,'Plantilla publicacion'!$A$3:$M$490,12,0)</f>
        <v>45695</v>
      </c>
      <c r="M223" s="58"/>
      <c r="N223" s="104" t="str">
        <f>VLOOKUP(B223,'Plantilla publicacion'!$A$3:$M$490,13,0)</f>
        <v>7100-DIRECCIÓN DE INVESTIGACIONES DE PROTECCIÓN DE DATOS PERSONALES</v>
      </c>
    </row>
    <row r="224" spans="1:14" s="12" customFormat="1" ht="48" customHeight="1" x14ac:dyDescent="0.25">
      <c r="A224" s="13" t="str">
        <f>VLOOKUP(B224,'Plantilla publicacion'!$A$3:$B$490,2,0)</f>
        <v>Actividad propia</v>
      </c>
      <c r="B224" s="103" t="s">
        <v>900</v>
      </c>
      <c r="C224" s="227"/>
      <c r="D224" s="227">
        <f>VLOOKUP(B224,'Plantilla publicacion'!$A$3:$M$490,6,0)</f>
        <v>0</v>
      </c>
      <c r="E224" s="227"/>
      <c r="F224" s="227"/>
      <c r="G224" s="227"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f>VLOOKUP(B224,'Plantilla publicacion'!$A$3:$M$490,11,0)</f>
        <v>45699</v>
      </c>
      <c r="L224" s="7">
        <f>VLOOKUP(B224,'Plantilla publicacion'!$A$3:$M$490,12,0)</f>
        <v>45989</v>
      </c>
      <c r="M224" s="58"/>
      <c r="N224" s="104" t="str">
        <f>VLOOKUP(B224,'Plantilla publicacion'!$A$3:$M$490,13,0)</f>
        <v>7100-DIRECCIÓN DE INVESTIGACIONES DE PROTECCIÓN DE DATOS PERSONALES;
73-GRUPO DE TRABAJO DE COMUNICACION</v>
      </c>
    </row>
    <row r="225" spans="1:14" s="12" customFormat="1" ht="48" customHeight="1" thickBot="1" x14ac:dyDescent="0.3">
      <c r="A225" s="13" t="str">
        <f>VLOOKUP(B225,'Plantilla publicacion'!$A$3:$B$490,2,0)</f>
        <v>Actividad propia</v>
      </c>
      <c r="B225" s="105" t="s">
        <v>901</v>
      </c>
      <c r="C225" s="228"/>
      <c r="D225" s="228">
        <f>VLOOKUP(B225,'Plantilla publicacion'!$A$3:$M$490,6,0)</f>
        <v>0</v>
      </c>
      <c r="E225" s="228"/>
      <c r="F225" s="228"/>
      <c r="G225" s="228" t="str">
        <f>VLOOKUP(B225,'Plantilla publicacion'!$A$3:$M$490,7,0)</f>
        <v>N/A</v>
      </c>
      <c r="H225" s="107" t="str">
        <f>VLOOKUP(B225,'Plantilla publicacion'!$A$3:$M$490,8,0)</f>
        <v>Realizar informes de capacitaciones realizadas  (Informe elaborado)</v>
      </c>
      <c r="I225" s="107">
        <f>VLOOKUP(B225,'Plantilla publicacion'!$A$3:$M$490,9,0)</f>
        <v>6</v>
      </c>
      <c r="J225" s="107" t="str">
        <f>VLOOKUP(B225,'Plantilla publicacion'!$A$3:$M$490,10,0)</f>
        <v>Númerica</v>
      </c>
      <c r="K225" s="108">
        <f>VLOOKUP(B225,'Plantilla publicacion'!$A$3:$M$490,11,0)</f>
        <v>45699</v>
      </c>
      <c r="L225" s="108">
        <f>VLOOKUP(B225,'Plantilla publicacion'!$A$3:$M$490,12,0)</f>
        <v>46007</v>
      </c>
      <c r="M225" s="109"/>
      <c r="N225" s="110" t="str">
        <f>VLOOKUP(B225,'Plantilla publicacion'!$A$3:$M$490,13,0)</f>
        <v>7100-DIRECCIÓN DE INVESTIGACIONES DE PROTECCIÓN DE DATOS PERSONALES</v>
      </c>
    </row>
    <row r="226" spans="1:14" s="12" customFormat="1" ht="38.25" x14ac:dyDescent="0.25">
      <c r="A226" s="5" t="str">
        <f>VLOOKUP(B226,'Plantilla publicacion'!$A$3:$B$490,2,0)</f>
        <v>Producto</v>
      </c>
      <c r="B226" s="15" t="s">
        <v>929</v>
      </c>
      <c r="C226" s="227" t="str">
        <f>VLOOKUP(B226,'Plantilla publicacion'!$A$3:$R$490,17,0)</f>
        <v>PND - 5-31-5-b- Convergencia regional - Entidades públicas territoriales y nacionales fortalecidas / PES - Transformación Institucional</v>
      </c>
      <c r="D226" s="227" t="str">
        <f>VLOOKUP(B226,'Plantilla publicacion'!$A$3:$M$490,6,0)</f>
        <v>60-Fortalecer el Sistema Integral de Gestión Institucional en el marco del Modelo Integrado de Planeación y gestión para mejorar la prestación del servicio.</v>
      </c>
      <c r="E226" s="22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2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27"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75">
        <f>VLOOKUP(B226,'Plantilla publicacion'!$A$3:$M$490,11,0)</f>
        <v>45672</v>
      </c>
      <c r="L226" s="175">
        <f>VLOOKUP(B226,'Plantilla publicacion'!$A$3:$M$490,12,0)</f>
        <v>45975</v>
      </c>
      <c r="M226" s="15">
        <f>IF(ISERROR(VLOOKUP(B226,'Plantilla publicacion'!$A$3:$P$490,16,0)),"NA",VLOOKUP(B226,'Plantilla publicacion'!$A$3:$P$490,16,0))</f>
        <v>0</v>
      </c>
      <c r="N226" s="15" t="str">
        <f>VLOOKUP(B226,'Plantilla publicacion'!$A$3:$M$490,13,0)</f>
        <v>72-GRUPO DE TRABAJO DE ATENCION AL CIUDADANO</v>
      </c>
    </row>
    <row r="227" spans="1:14" s="12" customFormat="1" ht="48" customHeight="1" x14ac:dyDescent="0.25">
      <c r="A227" s="13" t="str">
        <f>VLOOKUP(B227,'Plantilla publicacion'!$A$3:$B$490,2,0)</f>
        <v>Actividad propia</v>
      </c>
      <c r="B227" s="6" t="s">
        <v>931</v>
      </c>
      <c r="C227" s="227"/>
      <c r="D227" s="227">
        <f>VLOOKUP(B227,'Plantilla publicacion'!$A$3:$M$490,6,0)</f>
        <v>0</v>
      </c>
      <c r="E227" s="227"/>
      <c r="F227" s="227"/>
      <c r="G227" s="227"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f>VLOOKUP(B227,'Plantilla publicacion'!$A$3:$M$490,11,0)</f>
        <v>45672</v>
      </c>
      <c r="L227" s="7">
        <f>VLOOKUP(B227,'Plantilla publicacion'!$A$3:$M$490,12,0)</f>
        <v>45706</v>
      </c>
      <c r="M227" s="58"/>
      <c r="N227" s="17" t="str">
        <f>VLOOKUP(B227,'Plantilla publicacion'!$A$3:$M$490,13,0)</f>
        <v>72-GRUPO DE TRABAJO DE ATENCION AL CIUDADANO</v>
      </c>
    </row>
    <row r="228" spans="1:14" s="12" customFormat="1" ht="48" customHeight="1" x14ac:dyDescent="0.25">
      <c r="A228" s="13" t="str">
        <f>VLOOKUP(B228,'Plantilla publicacion'!$A$3:$B$490,2,0)</f>
        <v>Actividad propia</v>
      </c>
      <c r="B228" s="6" t="s">
        <v>933</v>
      </c>
      <c r="C228" s="227"/>
      <c r="D228" s="227">
        <f>VLOOKUP(B228,'Plantilla publicacion'!$A$3:$M$490,6,0)</f>
        <v>0</v>
      </c>
      <c r="E228" s="227"/>
      <c r="F228" s="227"/>
      <c r="G228" s="227"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f>VLOOKUP(B228,'Plantilla publicacion'!$A$3:$M$490,11,0)</f>
        <v>45707</v>
      </c>
      <c r="L228" s="7">
        <f>VLOOKUP(B228,'Plantilla publicacion'!$A$3:$M$490,12,0)</f>
        <v>45716</v>
      </c>
      <c r="M228" s="58"/>
      <c r="N228" s="17" t="str">
        <f>VLOOKUP(B228,'Plantilla publicacion'!$A$3:$M$490,13,0)</f>
        <v>72-GRUPO DE TRABAJO DE ATENCION AL CIUDADANO</v>
      </c>
    </row>
    <row r="229" spans="1:14" s="12" customFormat="1" ht="48" customHeight="1" x14ac:dyDescent="0.25">
      <c r="A229" s="13" t="str">
        <f>VLOOKUP(B229,'Plantilla publicacion'!$A$3:$B$490,2,0)</f>
        <v>Actividad propia</v>
      </c>
      <c r="B229" s="6" t="s">
        <v>935</v>
      </c>
      <c r="C229" s="227"/>
      <c r="D229" s="227">
        <f>VLOOKUP(B229,'Plantilla publicacion'!$A$3:$M$490,6,0)</f>
        <v>0</v>
      </c>
      <c r="E229" s="227"/>
      <c r="F229" s="227"/>
      <c r="G229" s="227"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f>VLOOKUP(B229,'Plantilla publicacion'!$A$3:$M$490,11,0)</f>
        <v>45719</v>
      </c>
      <c r="L229" s="7">
        <f>VLOOKUP(B229,'Plantilla publicacion'!$A$3:$M$490,12,0)</f>
        <v>45930</v>
      </c>
      <c r="M229" s="58"/>
      <c r="N229" s="17" t="str">
        <f>VLOOKUP(B229,'Plantilla publicacion'!$A$3:$M$490,13,0)</f>
        <v>72-GRUPO DE TRABAJO DE ATENCION AL CIUDADANO</v>
      </c>
    </row>
    <row r="230" spans="1:14" s="12" customFormat="1" ht="25.5" x14ac:dyDescent="0.25">
      <c r="A230" s="13" t="str">
        <f>VLOOKUP(B230,'Plantilla publicacion'!$A$3:$B$490,2,0)</f>
        <v>Actividad propia</v>
      </c>
      <c r="B230" s="6" t="s">
        <v>937</v>
      </c>
      <c r="C230" s="227"/>
      <c r="D230" s="227">
        <f>VLOOKUP(B230,'Plantilla publicacion'!$A$3:$M$490,6,0)</f>
        <v>0</v>
      </c>
      <c r="E230" s="227"/>
      <c r="F230" s="227"/>
      <c r="G230" s="227"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f>VLOOKUP(B230,'Plantilla publicacion'!$A$3:$M$490,11,0)</f>
        <v>45748</v>
      </c>
      <c r="L230" s="7">
        <f>VLOOKUP(B230,'Plantilla publicacion'!$A$3:$M$490,12,0)</f>
        <v>45961</v>
      </c>
      <c r="M230" s="58"/>
      <c r="N230" s="17" t="str">
        <f>VLOOKUP(B230,'Plantilla publicacion'!$A$3:$M$490,13,0)</f>
        <v>72-GRUPO DE TRABAJO DE ATENCION AL CIUDADANO</v>
      </c>
    </row>
    <row r="231" spans="1:14" s="12" customFormat="1" ht="48" customHeight="1" x14ac:dyDescent="0.25">
      <c r="A231" s="13" t="str">
        <f>VLOOKUP(B231,'Plantilla publicacion'!$A$3:$B$490,2,0)</f>
        <v>Actividad propia</v>
      </c>
      <c r="B231" s="6" t="s">
        <v>939</v>
      </c>
      <c r="C231" s="227"/>
      <c r="D231" s="227">
        <f>VLOOKUP(B231,'Plantilla publicacion'!$A$3:$M$490,6,0)</f>
        <v>0</v>
      </c>
      <c r="E231" s="227"/>
      <c r="F231" s="227"/>
      <c r="G231" s="227"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f>VLOOKUP(B231,'Plantilla publicacion'!$A$3:$M$490,11,0)</f>
        <v>45754</v>
      </c>
      <c r="L231" s="7">
        <f>VLOOKUP(B231,'Plantilla publicacion'!$A$3:$M$490,12,0)</f>
        <v>45930</v>
      </c>
      <c r="M231" s="58"/>
      <c r="N231" s="17" t="str">
        <f>VLOOKUP(B231,'Plantilla publicacion'!$A$3:$M$490,13,0)</f>
        <v>72-GRUPO DE TRABAJO DE ATENCION AL CIUDADANO</v>
      </c>
    </row>
    <row r="232" spans="1:14" s="12" customFormat="1" ht="48" customHeight="1" x14ac:dyDescent="0.25">
      <c r="A232" s="13" t="str">
        <f>VLOOKUP(B232,'Plantilla publicacion'!$A$3:$B$490,2,0)</f>
        <v>Actividad propia</v>
      </c>
      <c r="B232" s="6" t="s">
        <v>941</v>
      </c>
      <c r="C232" s="227"/>
      <c r="D232" s="227">
        <f>VLOOKUP(B232,'Plantilla publicacion'!$A$3:$M$490,6,0)</f>
        <v>0</v>
      </c>
      <c r="E232" s="227"/>
      <c r="F232" s="227"/>
      <c r="G232" s="227"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f>VLOOKUP(B232,'Plantilla publicacion'!$A$3:$M$490,11,0)</f>
        <v>45779</v>
      </c>
      <c r="L232" s="7">
        <f>VLOOKUP(B232,'Plantilla publicacion'!$A$3:$M$490,12,0)</f>
        <v>45930</v>
      </c>
      <c r="M232" s="58"/>
      <c r="N232" s="17" t="str">
        <f>VLOOKUP(B232,'Plantilla publicacion'!$A$3:$M$490,13,0)</f>
        <v>72-GRUPO DE TRABAJO DE ATENCION AL CIUDADANO</v>
      </c>
    </row>
    <row r="233" spans="1:14" s="12" customFormat="1" ht="48" customHeight="1" x14ac:dyDescent="0.25">
      <c r="A233" s="13" t="str">
        <f>VLOOKUP(B233,'Plantilla publicacion'!$A$3:$B$490,2,0)</f>
        <v>Actividad propia</v>
      </c>
      <c r="B233" s="6" t="s">
        <v>943</v>
      </c>
      <c r="C233" s="227"/>
      <c r="D233" s="227">
        <f>VLOOKUP(B233,'Plantilla publicacion'!$A$3:$M$490,6,0)</f>
        <v>0</v>
      </c>
      <c r="E233" s="227"/>
      <c r="F233" s="227"/>
      <c r="G233" s="227"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f>VLOOKUP(B233,'Plantilla publicacion'!$A$3:$M$490,11,0)</f>
        <v>45779</v>
      </c>
      <c r="L233" s="7">
        <f>VLOOKUP(B233,'Plantilla publicacion'!$A$3:$M$490,12,0)</f>
        <v>45930</v>
      </c>
      <c r="M233" s="58"/>
      <c r="N233" s="17" t="str">
        <f>VLOOKUP(B233,'Plantilla publicacion'!$A$3:$M$490,13,0)</f>
        <v>72-GRUPO DE TRABAJO DE ATENCION AL CIUDADANO</v>
      </c>
    </row>
    <row r="234" spans="1:14" s="12" customFormat="1" ht="48" customHeight="1" thickBot="1" x14ac:dyDescent="0.3">
      <c r="A234" s="13" t="str">
        <f>VLOOKUP(B234,'Plantilla publicacion'!$A$3:$B$490,2,0)</f>
        <v>Actividad propia</v>
      </c>
      <c r="B234" s="11" t="s">
        <v>944</v>
      </c>
      <c r="C234" s="227"/>
      <c r="D234" s="227">
        <f>VLOOKUP(B234,'Plantilla publicacion'!$A$3:$M$490,6,0)</f>
        <v>0</v>
      </c>
      <c r="E234" s="227"/>
      <c r="F234" s="227"/>
      <c r="G234" s="227"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1">
        <f>VLOOKUP(B234,'Plantilla publicacion'!$A$3:$M$490,11,0)</f>
        <v>45931</v>
      </c>
      <c r="L234" s="111">
        <f>VLOOKUP(B234,'Plantilla publicacion'!$A$3:$M$490,12,0)</f>
        <v>45975</v>
      </c>
      <c r="M234" s="112"/>
      <c r="N234" s="113" t="str">
        <f>VLOOKUP(B234,'Plantilla publicacion'!$A$3:$M$490,13,0)</f>
        <v>72-GRUPO DE TRABAJO DE ATENCION AL CIUDADANO</v>
      </c>
    </row>
    <row r="235" spans="1:14" s="12" customFormat="1" ht="63.75" x14ac:dyDescent="0.25">
      <c r="A235" s="5" t="str">
        <f>VLOOKUP(B235,'Plantilla publicacion'!$A$3:$B$490,2,0)</f>
        <v>Producto</v>
      </c>
      <c r="B235" s="99" t="s">
        <v>953</v>
      </c>
      <c r="C235" s="226" t="str">
        <f>VLOOKUP(B235,'Plantilla publicacion'!$A$3:$R$490,17,0)</f>
        <v>PND - 5-31-5-b- Convergencia regional - Entidades públicas territoriales y nacionales fortalecidas / PES - Cierre de brechas territoriales</v>
      </c>
      <c r="D235" s="226" t="str">
        <f>VLOOKUP(B235,'Plantilla publicacion'!$A$3:$M$490,6,0)</f>
        <v>58-Promover el enfoque preventivo, diferencial y territorial en el que hacer misional de la entidad</v>
      </c>
      <c r="E235" s="22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22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226" t="str">
        <f>VLOOKUP(B235,'Plantilla publicacion'!$A$3:$M$490,7,0)</f>
        <v>C-3599-0200-0005-53105b</v>
      </c>
      <c r="H235" s="101" t="str">
        <f>VLOOKUP(B235,'Plantilla publicacion'!$A$3:$M$490,8,0)</f>
        <v>Programa de atención a la ciudadanía con enfoque diferencial implementado. (Informe de actividades realizadas )</v>
      </c>
      <c r="I235" s="101">
        <f>VLOOKUP(B235,'Plantilla publicacion'!$A$3:$M$490,9,0)</f>
        <v>1</v>
      </c>
      <c r="J235" s="101" t="str">
        <f>VLOOKUP(B235,'Plantilla publicacion'!$A$3:$M$490,10,0)</f>
        <v>Númerica</v>
      </c>
      <c r="K235" s="176">
        <f>VLOOKUP(B235,'Plantilla publicacion'!$A$3:$M$490,11,0)</f>
        <v>45691</v>
      </c>
      <c r="L235" s="176">
        <f>VLOOKUP(B235,'Plantilla publicacion'!$A$3:$M$490,12,0)</f>
        <v>45989</v>
      </c>
      <c r="M235" s="101">
        <f>IF(ISERROR(VLOOKUP(B235,'Plantilla publicacion'!$A$3:$P$490,16,0)),"NA",VLOOKUP(B235,'Plantilla publicacion'!$A$3:$P$490,16,0))</f>
        <v>0</v>
      </c>
      <c r="N235" s="102" t="str">
        <f>VLOOKUP(B235,'Plantilla publicacion'!$A$3:$M$490,13,0)</f>
        <v>142-GRUPO DE TRABAJO DE SERVICIOS ADMINISTRATIVOS Y RECURSOS FÍSICOS;
20-OFICINA DE TECNOLOGÍA E INFORMÁTICA;
72-GRUPO DE TRABAJO DE ATENCION AL CIUDADANO</v>
      </c>
    </row>
    <row r="236" spans="1:14" s="12" customFormat="1" ht="48" customHeight="1" x14ac:dyDescent="0.25">
      <c r="A236" s="13" t="str">
        <f>VLOOKUP(B236,'Plantilla publicacion'!$A$3:$B$490,2,0)</f>
        <v>Actividad propia</v>
      </c>
      <c r="B236" s="103" t="s">
        <v>955</v>
      </c>
      <c r="C236" s="227"/>
      <c r="D236" s="227">
        <f>VLOOKUP(B236,'Plantilla publicacion'!$A$3:$M$490,6,0)</f>
        <v>0</v>
      </c>
      <c r="E236" s="227"/>
      <c r="F236" s="227"/>
      <c r="G236" s="227"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f>VLOOKUP(B236,'Plantilla publicacion'!$A$3:$M$490,11,0)</f>
        <v>45691</v>
      </c>
      <c r="L236" s="7">
        <f>VLOOKUP(B236,'Plantilla publicacion'!$A$3:$M$490,12,0)</f>
        <v>45730</v>
      </c>
      <c r="M236" s="58"/>
      <c r="N236" s="104" t="str">
        <f>VLOOKUP(B236,'Plantilla publicacion'!$A$3:$M$490,13,0)</f>
        <v>72-GRUPO DE TRABAJO DE ATENCION AL CIUDADANO</v>
      </c>
    </row>
    <row r="237" spans="1:14" s="12" customFormat="1" ht="48" customHeight="1" x14ac:dyDescent="0.25">
      <c r="A237" s="13" t="str">
        <f>VLOOKUP(B237,'Plantilla publicacion'!$A$3:$B$490,2,0)</f>
        <v>Actividad propia</v>
      </c>
      <c r="B237" s="103" t="s">
        <v>957</v>
      </c>
      <c r="C237" s="227"/>
      <c r="D237" s="227">
        <f>VLOOKUP(B237,'Plantilla publicacion'!$A$3:$M$490,6,0)</f>
        <v>0</v>
      </c>
      <c r="E237" s="227"/>
      <c r="F237" s="227"/>
      <c r="G237" s="227"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f>VLOOKUP(B237,'Plantilla publicacion'!$A$3:$M$490,11,0)</f>
        <v>45734</v>
      </c>
      <c r="L237" s="7">
        <f>VLOOKUP(B237,'Plantilla publicacion'!$A$3:$M$490,12,0)</f>
        <v>45898</v>
      </c>
      <c r="M237" s="58"/>
      <c r="N237" s="104" t="str">
        <f>VLOOKUP(B237,'Plantilla publicacion'!$A$3:$M$490,13,0)</f>
        <v>142-GRUPO DE TRABAJO DE SERVICIOS ADMINISTRATIVOS Y RECURSOS FÍSICOS;
72-GRUPO DE TRABAJO DE ATENCION AL CIUDADANO</v>
      </c>
    </row>
    <row r="238" spans="1:14" s="12" customFormat="1" ht="48" customHeight="1" x14ac:dyDescent="0.25">
      <c r="A238" s="13" t="str">
        <f>VLOOKUP(B238,'Plantilla publicacion'!$A$3:$B$490,2,0)</f>
        <v>Actividad propia</v>
      </c>
      <c r="B238" s="103" t="s">
        <v>960</v>
      </c>
      <c r="C238" s="227"/>
      <c r="D238" s="227">
        <f>VLOOKUP(B238,'Plantilla publicacion'!$A$3:$M$490,6,0)</f>
        <v>0</v>
      </c>
      <c r="E238" s="227"/>
      <c r="F238" s="227"/>
      <c r="G238" s="227"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f>VLOOKUP(B238,'Plantilla publicacion'!$A$3:$M$490,11,0)</f>
        <v>45748</v>
      </c>
      <c r="L238" s="7">
        <f>VLOOKUP(B238,'Plantilla publicacion'!$A$3:$M$490,12,0)</f>
        <v>45812</v>
      </c>
      <c r="M238" s="58"/>
      <c r="N238" s="104" t="str">
        <f>VLOOKUP(B238,'Plantilla publicacion'!$A$3:$M$490,13,0)</f>
        <v>72-GRUPO DE TRABAJO DE ATENCION AL CIUDADANO</v>
      </c>
    </row>
    <row r="239" spans="1:14" s="12" customFormat="1" ht="48" customHeight="1" thickBot="1" x14ac:dyDescent="0.3">
      <c r="A239" s="13" t="str">
        <f>VLOOKUP(B239,'Plantilla publicacion'!$A$3:$B$490,2,0)</f>
        <v>Actividad propia</v>
      </c>
      <c r="B239" s="105" t="s">
        <v>965</v>
      </c>
      <c r="C239" s="228"/>
      <c r="D239" s="228">
        <f>VLOOKUP(B239,'Plantilla publicacion'!$A$3:$M$490,6,0)</f>
        <v>0</v>
      </c>
      <c r="E239" s="228"/>
      <c r="F239" s="228"/>
      <c r="G239" s="228" t="str">
        <f>VLOOKUP(B239,'Plantilla publicacion'!$A$3:$M$490,7,0)</f>
        <v>N/A</v>
      </c>
      <c r="H239" s="107" t="str">
        <f>VLOOKUP(B239,'Plantilla publicacion'!$A$3:$M$490,8,0)</f>
        <v>Implementar fase 2 del traductor interactivo  (Adquisición pantalla y en funcionamiento)</v>
      </c>
      <c r="I239" s="107">
        <f>VLOOKUP(B239,'Plantilla publicacion'!$A$3:$M$490,9,0)</f>
        <v>1</v>
      </c>
      <c r="J239" s="107" t="str">
        <f>VLOOKUP(B239,'Plantilla publicacion'!$A$3:$M$490,10,0)</f>
        <v>Númerica</v>
      </c>
      <c r="K239" s="108">
        <f>VLOOKUP(B239,'Plantilla publicacion'!$A$3:$M$490,11,0)</f>
        <v>45828</v>
      </c>
      <c r="L239" s="108">
        <f>VLOOKUP(B239,'Plantilla publicacion'!$A$3:$M$490,12,0)</f>
        <v>45989</v>
      </c>
      <c r="M239" s="109"/>
      <c r="N239" s="110" t="str">
        <f>VLOOKUP(B239,'Plantilla publicacion'!$A$3:$M$490,13,0)</f>
        <v>20-OFICINA DE TECNOLOGÍA E INFORMÁTICA;
72-GRUPO DE TRABAJO DE ATENCION AL CIUDADANO</v>
      </c>
    </row>
    <row r="240" spans="1:14" s="12" customFormat="1" ht="25.5" x14ac:dyDescent="0.25">
      <c r="A240" s="5" t="str">
        <f>VLOOKUP(B240,'Plantilla publicacion'!$A$3:$B$490,2,0)</f>
        <v>Producto</v>
      </c>
      <c r="B240" s="15" t="s">
        <v>967</v>
      </c>
      <c r="C240" s="227" t="str">
        <f>VLOOKUP(B240,'Plantilla publicacion'!$A$3:$R$490,17,0)</f>
        <v>PND - 5-31-5-b- Convergencia regional - Entidades públicas territoriales y nacionales fortalecidas / PES - Transformación Institucional</v>
      </c>
      <c r="D240" s="227" t="str">
        <f>VLOOKUP(B240,'Plantilla publicacion'!$A$3:$M$490,6,0)</f>
        <v>60-Fortalecer el Sistema Integral de Gestión Institucional en el marco del Modelo Integrado de Planeación y gestión para mejorar la prestación del servicio.</v>
      </c>
      <c r="E240" s="22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2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27"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75">
        <f>VLOOKUP(B240,'Plantilla publicacion'!$A$3:$M$490,11,0)</f>
        <v>45672</v>
      </c>
      <c r="L240" s="175">
        <f>VLOOKUP(B240,'Plantilla publicacion'!$A$3:$M$490,12,0)</f>
        <v>46006</v>
      </c>
      <c r="M240" s="15" t="str">
        <f>IF(ISERROR(VLOOKUP(B240,'Plantilla publicacion'!$A$3:$P$490,16,0)),"NA",VLOOKUP(B240,'Plantilla publicacion'!$A$3:$P$490,16,0))</f>
        <v>PES_20230281 / PEI_24</v>
      </c>
      <c r="N240" s="15" t="str">
        <f>VLOOKUP(B240,'Plantilla publicacion'!$A$3:$M$490,13,0)</f>
        <v>72-GRUPO DE TRABAJO DE ATENCION AL CIUDADANO</v>
      </c>
    </row>
    <row r="241" spans="1:14" s="12" customFormat="1" ht="48" customHeight="1" x14ac:dyDescent="0.25">
      <c r="A241" s="13" t="str">
        <f>VLOOKUP(B241,'Plantilla publicacion'!$A$3:$B$490,2,0)</f>
        <v>Actividad propia</v>
      </c>
      <c r="B241" s="6" t="s">
        <v>969</v>
      </c>
      <c r="C241" s="227"/>
      <c r="D241" s="227">
        <f>VLOOKUP(B241,'Plantilla publicacion'!$A$3:$M$490,6,0)</f>
        <v>0</v>
      </c>
      <c r="E241" s="227"/>
      <c r="F241" s="227"/>
      <c r="G241" s="227"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f>VLOOKUP(B241,'Plantilla publicacion'!$A$3:$M$490,11,0)</f>
        <v>45672</v>
      </c>
      <c r="L241" s="7">
        <f>VLOOKUP(B241,'Plantilla publicacion'!$A$3:$M$490,12,0)</f>
        <v>45706</v>
      </c>
      <c r="M241" s="58"/>
      <c r="N241" s="17" t="str">
        <f>VLOOKUP(B241,'Plantilla publicacion'!$A$3:$M$490,13,0)</f>
        <v>72-GRUPO DE TRABAJO DE ATENCION AL CIUDADANO</v>
      </c>
    </row>
    <row r="242" spans="1:14" s="12" customFormat="1" ht="48" customHeight="1" x14ac:dyDescent="0.25">
      <c r="A242" s="13" t="str">
        <f>VLOOKUP(B242,'Plantilla publicacion'!$A$3:$B$490,2,0)</f>
        <v>Actividad propia</v>
      </c>
      <c r="B242" s="6" t="s">
        <v>971</v>
      </c>
      <c r="C242" s="227"/>
      <c r="D242" s="227">
        <f>VLOOKUP(B242,'Plantilla publicacion'!$A$3:$M$490,6,0)</f>
        <v>0</v>
      </c>
      <c r="E242" s="227"/>
      <c r="F242" s="227"/>
      <c r="G242" s="227"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f>VLOOKUP(B242,'Plantilla publicacion'!$A$3:$M$490,11,0)</f>
        <v>45707</v>
      </c>
      <c r="L242" s="7">
        <f>VLOOKUP(B242,'Plantilla publicacion'!$A$3:$M$490,12,0)</f>
        <v>45716</v>
      </c>
      <c r="M242" s="58"/>
      <c r="N242" s="17" t="str">
        <f>VLOOKUP(B242,'Plantilla publicacion'!$A$3:$M$490,13,0)</f>
        <v>72-GRUPO DE TRABAJO DE ATENCION AL CIUDADANO</v>
      </c>
    </row>
    <row r="243" spans="1:14" s="12" customFormat="1" ht="48" customHeight="1" x14ac:dyDescent="0.25">
      <c r="A243" s="13" t="str">
        <f>VLOOKUP(B243,'Plantilla publicacion'!$A$3:$B$490,2,0)</f>
        <v>Actividad propia</v>
      </c>
      <c r="B243" s="6" t="s">
        <v>973</v>
      </c>
      <c r="C243" s="227"/>
      <c r="D243" s="227">
        <f>VLOOKUP(B243,'Plantilla publicacion'!$A$3:$M$490,6,0)</f>
        <v>0</v>
      </c>
      <c r="E243" s="227"/>
      <c r="F243" s="227"/>
      <c r="G243" s="227"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f>VLOOKUP(B243,'Plantilla publicacion'!$A$3:$M$490,11,0)</f>
        <v>45719</v>
      </c>
      <c r="L243" s="7">
        <f>VLOOKUP(B243,'Plantilla publicacion'!$A$3:$M$490,12,0)</f>
        <v>45975</v>
      </c>
      <c r="M243" s="58"/>
      <c r="N243" s="17" t="str">
        <f>VLOOKUP(B243,'Plantilla publicacion'!$A$3:$M$490,13,0)</f>
        <v>72-GRUPO DE TRABAJO DE ATENCION AL CIUDADANO</v>
      </c>
    </row>
    <row r="244" spans="1:14" s="12" customFormat="1" ht="48" customHeight="1" thickBot="1" x14ac:dyDescent="0.3">
      <c r="A244" s="13" t="str">
        <f>VLOOKUP(B244,'Plantilla publicacion'!$A$3:$B$490,2,0)</f>
        <v>Actividad propia</v>
      </c>
      <c r="B244" s="11" t="s">
        <v>974</v>
      </c>
      <c r="C244" s="227"/>
      <c r="D244" s="227">
        <f>VLOOKUP(B244,'Plantilla publicacion'!$A$3:$M$490,6,0)</f>
        <v>0</v>
      </c>
      <c r="E244" s="227"/>
      <c r="F244" s="227"/>
      <c r="G244" s="227"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1">
        <f>VLOOKUP(B244,'Plantilla publicacion'!$A$3:$M$490,11,0)</f>
        <v>45992</v>
      </c>
      <c r="L244" s="111">
        <f>VLOOKUP(B244,'Plantilla publicacion'!$A$3:$M$490,12,0)</f>
        <v>46006</v>
      </c>
      <c r="M244" s="112"/>
      <c r="N244" s="113" t="str">
        <f>VLOOKUP(B244,'Plantilla publicacion'!$A$3:$M$490,13,0)</f>
        <v>72-GRUPO DE TRABAJO DE ATENCION AL CIUDADANO</v>
      </c>
    </row>
    <row r="245" spans="1:14" s="12" customFormat="1" ht="51" x14ac:dyDescent="0.25">
      <c r="A245" s="5" t="str">
        <f>VLOOKUP(B245,'Plantilla publicacion'!$A$3:$B$490,2,0)</f>
        <v>Producto</v>
      </c>
      <c r="B245" s="99" t="s">
        <v>1056</v>
      </c>
      <c r="C245" s="226" t="str">
        <f>VLOOKUP(B245,'Plantilla publicacion'!$A$3:$R$490,17,0)</f>
        <v>PND - 4-04-1-c- Transformación productiva, internacionalización y acción climática - Políticas de competencia, consumidor e infraestructura de la calidad modernas / PES - Internacionalización</v>
      </c>
      <c r="D245" s="226" t="str">
        <f>VLOOKUP(B245,'Plantilla publicacion'!$A$3:$M$497,6,0)</f>
        <v>59-Generar sinergias con agentes nacionales e internacionales que permitan potenciar las capacidades de la SIC.</v>
      </c>
      <c r="E245" s="22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22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226" t="str">
        <f>VLOOKUP(B245,'Plantilla publicacion'!$A$3:$M$497,7,0)</f>
        <v>C-3503-0200-0011-40401c</v>
      </c>
      <c r="H245" s="101"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1">
        <f>VLOOKUP(B245,'Plantilla publicacion'!$A$3:$M$505,9,0)</f>
        <v>1</v>
      </c>
      <c r="J245" s="101" t="str">
        <f>VLOOKUP(B245,'Plantilla publicacion'!$A$3:$M$505,10,0)</f>
        <v>Númerica</v>
      </c>
      <c r="K245" s="176">
        <f>VLOOKUP(B245,'Plantilla publicacion'!$A$3:$M$505,11,0)</f>
        <v>45691</v>
      </c>
      <c r="L245" s="176">
        <f>VLOOKUP(B245,'Plantilla publicacion'!$A$3:$M$505,12,0)</f>
        <v>45996</v>
      </c>
      <c r="M245" s="101">
        <f>IF(ISERROR(VLOOKUP(B245,'Plantilla publicacion'!$A$3:$P$490,16,0)),"NA",VLOOKUP(B245,'Plantilla publicacion'!$A$3:$P$490,16,0))</f>
        <v>0</v>
      </c>
      <c r="N245" s="102" t="str">
        <f>VLOOKUP(B245,'Plantilla publicacion'!$A$3:$M$505,13,0)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publicacion'!$A$3:$B$490,2,0)</f>
        <v>Actividad propia</v>
      </c>
      <c r="B246" s="103" t="s">
        <v>1059</v>
      </c>
      <c r="C246" s="227"/>
      <c r="D246" s="227">
        <f>VLOOKUP(B246,'Plantilla publicacion'!$A$3:$M$490,6,0)</f>
        <v>0</v>
      </c>
      <c r="E246" s="227"/>
      <c r="F246" s="227"/>
      <c r="G246" s="227"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f>VLOOKUP(B246,'Plantilla publicacion'!$A$3:$M$505,11,0)</f>
        <v>45691</v>
      </c>
      <c r="L246" s="7">
        <f>VLOOKUP(B246,'Plantilla publicacion'!$A$3:$M$505,12,0)</f>
        <v>45807</v>
      </c>
      <c r="M246" s="58"/>
      <c r="N246" s="104" t="str">
        <f>VLOOKUP(B246,'Plantilla publicacion'!$A$3:$M$505,13,0)</f>
        <v>4000-DESPACHO DEL SUPERINTENDENTE DELEGADO PARA ASUNTOS JURISDICCIONALES</v>
      </c>
    </row>
    <row r="247" spans="1:14" s="12" customFormat="1" ht="48" customHeight="1" x14ac:dyDescent="0.25">
      <c r="A247" s="13" t="str">
        <f>VLOOKUP(B247,'Plantilla publicacion'!$A$3:$B$490,2,0)</f>
        <v>Actividad sin participación</v>
      </c>
      <c r="B247" s="103" t="s">
        <v>1061</v>
      </c>
      <c r="C247" s="227"/>
      <c r="D247" s="227">
        <f>VLOOKUP(B247,'Plantilla publicacion'!$A$3:$M$490,6,0)</f>
        <v>0</v>
      </c>
      <c r="E247" s="227"/>
      <c r="F247" s="227"/>
      <c r="G247" s="227"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f>VLOOKUP(B247,'Plantilla publicacion'!$A$3:$M$505,11,0)</f>
        <v>45811</v>
      </c>
      <c r="L247" s="7">
        <f>VLOOKUP(B247,'Plantilla publicacion'!$A$3:$M$505,12,0)</f>
        <v>45905</v>
      </c>
      <c r="M247" s="58"/>
      <c r="N247" s="104" t="str">
        <f>VLOOKUP(B247,'Plantilla publicacion'!$A$3:$M$505,13,0)</f>
        <v>73-GRUPO DE TRABAJO DE COMUNICACION</v>
      </c>
    </row>
    <row r="248" spans="1:14" s="12" customFormat="1" ht="48" customHeight="1" x14ac:dyDescent="0.25">
      <c r="A248" s="13" t="str">
        <f>VLOOKUP(B248,'Plantilla publicacion'!$A$3:$B$490,2,0)</f>
        <v>Actividad propia</v>
      </c>
      <c r="B248" s="103" t="s">
        <v>1063</v>
      </c>
      <c r="C248" s="227"/>
      <c r="D248" s="227">
        <f>VLOOKUP(B248,'Plantilla publicacion'!$A$3:$M$490,6,0)</f>
        <v>0</v>
      </c>
      <c r="E248" s="227"/>
      <c r="F248" s="227"/>
      <c r="G248" s="227"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f>VLOOKUP(B248,'Plantilla publicacion'!$A$3:$M$505,11,0)</f>
        <v>45908</v>
      </c>
      <c r="L248" s="7">
        <f>VLOOKUP(B248,'Plantilla publicacion'!$A$3:$M$505,12,0)</f>
        <v>45947</v>
      </c>
      <c r="M248" s="58"/>
      <c r="N248" s="104" t="str">
        <f>VLOOKUP(B248,'Plantilla publicacion'!$A$3:$M$505,13,0)</f>
        <v>4000-DESPACHO DEL SUPERINTENDENTE DELEGADO PARA ASUNTOS JURISDICCIONALES</v>
      </c>
    </row>
    <row r="249" spans="1:14" s="12" customFormat="1" ht="48" customHeight="1" x14ac:dyDescent="0.25">
      <c r="A249" s="13" t="str">
        <f>VLOOKUP(B249,'Plantilla publicacion'!$A$3:$B$490,2,0)</f>
        <v>Actividad propia</v>
      </c>
      <c r="B249" s="103" t="s">
        <v>1065</v>
      </c>
      <c r="C249" s="227"/>
      <c r="D249" s="227">
        <f>VLOOKUP(B249,'Plantilla publicacion'!$A$3:$M$490,6,0)</f>
        <v>0</v>
      </c>
      <c r="E249" s="227"/>
      <c r="F249" s="227"/>
      <c r="G249" s="227"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f>VLOOKUP(B249,'Plantilla publicacion'!$A$3:$M$505,11,0)</f>
        <v>45950</v>
      </c>
      <c r="L249" s="7">
        <f>VLOOKUP(B249,'Plantilla publicacion'!$A$3:$M$505,12,0)</f>
        <v>45968</v>
      </c>
      <c r="M249" s="58"/>
      <c r="N249" s="104" t="str">
        <f>VLOOKUP(B249,'Plantilla publicacion'!$A$3:$M$505,13,0)</f>
        <v>4000-DESPACHO DEL SUPERINTENDENTE DELEGADO PARA ASUNTOS JURISDICCIONALES</v>
      </c>
    </row>
    <row r="250" spans="1:14" s="12" customFormat="1" ht="48" customHeight="1" x14ac:dyDescent="0.25">
      <c r="A250" s="13" t="str">
        <f>VLOOKUP(B250,'Plantilla publicacion'!$A$3:$B$490,2,0)</f>
        <v>Actividad sin participación</v>
      </c>
      <c r="B250" s="103" t="s">
        <v>1067</v>
      </c>
      <c r="C250" s="227"/>
      <c r="D250" s="227">
        <f>VLOOKUP(B250,'Plantilla publicacion'!$A$3:$M$490,6,0)</f>
        <v>0</v>
      </c>
      <c r="E250" s="227"/>
      <c r="F250" s="227"/>
      <c r="G250" s="227"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f>VLOOKUP(B250,'Plantilla publicacion'!$A$3:$M$505,11,0)</f>
        <v>45971</v>
      </c>
      <c r="L250" s="7">
        <f>VLOOKUP(B250,'Plantilla publicacion'!$A$3:$M$505,12,0)</f>
        <v>45975</v>
      </c>
      <c r="M250" s="58"/>
      <c r="N250" s="104" t="str">
        <f>VLOOKUP(B250,'Plantilla publicacion'!$A$3:$M$505,13,0)</f>
        <v>20-OFICINA DE TECNOLOGÍA E INFORMÁTICA</v>
      </c>
    </row>
    <row r="251" spans="1:14" s="12" customFormat="1" ht="48" customHeight="1" thickBot="1" x14ac:dyDescent="0.3">
      <c r="A251" s="13" t="str">
        <f>VLOOKUP(B251,'Plantilla publicacion'!$A$3:$B$490,2,0)</f>
        <v>Actividad propia</v>
      </c>
      <c r="B251" s="105" t="s">
        <v>1069</v>
      </c>
      <c r="C251" s="228"/>
      <c r="D251" s="228">
        <f>VLOOKUP(B251,'Plantilla publicacion'!$A$3:$M$490,6,0)</f>
        <v>0</v>
      </c>
      <c r="E251" s="228"/>
      <c r="F251" s="228"/>
      <c r="G251" s="228" t="str">
        <f>VLOOKUP(B251,'Plantilla publicacion'!$A$3:$M$490,7,0)</f>
        <v>N/A</v>
      </c>
      <c r="H251" s="107" t="str">
        <f>VLOOKUP(B251,'Plantilla publicacion'!$A$3:$M$505,8,0)</f>
        <v>Realizar el evento (fotografías del evento realizado / único entregable)</v>
      </c>
      <c r="I251" s="107">
        <f>VLOOKUP(B251,'Plantilla publicacion'!$A$3:$M$505,9,0)</f>
        <v>1</v>
      </c>
      <c r="J251" s="107" t="str">
        <f>VLOOKUP(B251,'Plantilla publicacion'!$A$3:$M$505,10,0)</f>
        <v>Númerica</v>
      </c>
      <c r="K251" s="108">
        <f>VLOOKUP(B251,'Plantilla publicacion'!$A$3:$M$505,11,0)</f>
        <v>45979</v>
      </c>
      <c r="L251" s="108">
        <f>VLOOKUP(B251,'Plantilla publicacion'!$A$3:$M$505,12,0)</f>
        <v>45996</v>
      </c>
      <c r="M251" s="109"/>
      <c r="N251" s="110" t="str">
        <f>VLOOKUP(B251,'Plantilla publicacion'!$A$3:$M$505,13,0)</f>
        <v>4000-DESPACHO DEL SUPERINTENDENTE DELEGADO PARA ASUNTOS JURISDICCIONALES;
73-GRUPO DE TRABAJO DE COMUNICACION</v>
      </c>
    </row>
    <row r="252" spans="1:14" s="12" customFormat="1" ht="63.75" x14ac:dyDescent="0.25">
      <c r="A252" s="5" t="str">
        <f>VLOOKUP(B252,'Plantilla publicacion'!$A$3:$B$490,2,0)</f>
        <v>Producto</v>
      </c>
      <c r="B252" s="99" t="s">
        <v>1132</v>
      </c>
      <c r="C252" s="226" t="str">
        <f>VLOOKUP(B252,'Plantilla publicacion'!$A$3:$R$490,17,0)</f>
        <v>PND - 5-31-5-b- Convergencia regional - Entidades públicas territoriales y nacionales fortalecidas / PES - Cierre de brechas territoriales</v>
      </c>
      <c r="D252" s="226" t="str">
        <f>VLOOKUP(B252,'Plantilla publicacion'!$A$3:$M$490,6,0)</f>
        <v>58-Promover el enfoque preventivo, diferencial y territorial en el que hacer misional de la entidad</v>
      </c>
      <c r="E252" s="22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22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226" t="str">
        <f>VLOOKUP(B252,'Plantilla publicacion'!$A$3:$M$490,7,0)</f>
        <v>N/A</v>
      </c>
      <c r="H252" s="101" t="str">
        <f>VLOOKUP(B252,'Plantilla publicacion'!$A$3:$M$490,8,0)</f>
        <v>Departamentos con estrategias para el Fortalecimiento sobre la Protección y Promoción de la libre competencia, beneficiados (Informe que de cuenta de los departamentos beneficiados )</v>
      </c>
      <c r="I252" s="101">
        <f>VLOOKUP(B252,'Plantilla publicacion'!$A$3:$M$490,9,0)</f>
        <v>56</v>
      </c>
      <c r="J252" s="101" t="str">
        <f>VLOOKUP(B252,'Plantilla publicacion'!$A$3:$M$490,10,0)</f>
        <v>Porcentual</v>
      </c>
      <c r="K252" s="176">
        <f>VLOOKUP(B252,'Plantilla publicacion'!$A$3:$M$490,11,0)</f>
        <v>45670</v>
      </c>
      <c r="L252" s="176">
        <f>VLOOKUP(B252,'Plantilla publicacion'!$A$3:$M$490,12,0)</f>
        <v>46003</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2" t="str">
        <f>VLOOKUP(B252,'Plantilla publicacion'!$A$3:$M$490,13,0)</f>
        <v>1000-DESPACHO DEL SUPERINTENDENTE DELEGADO PARA LA PROTECCIÓN DE LA COMPETENCIA</v>
      </c>
    </row>
    <row r="253" spans="1:14" s="12" customFormat="1" ht="48" customHeight="1" x14ac:dyDescent="0.25">
      <c r="A253" s="13" t="str">
        <f>VLOOKUP(B253,'Plantilla publicacion'!$A$3:$B$490,2,0)</f>
        <v>Actividad propia</v>
      </c>
      <c r="B253" s="103" t="s">
        <v>1134</v>
      </c>
      <c r="C253" s="227"/>
      <c r="D253" s="227">
        <f>VLOOKUP(B253,'Plantilla publicacion'!$A$3:$M$490,6,0)</f>
        <v>0</v>
      </c>
      <c r="E253" s="227"/>
      <c r="F253" s="227"/>
      <c r="G253" s="227"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f>VLOOKUP(B253,'Plantilla publicacion'!$A$3:$M$490,11,0)</f>
        <v>45670</v>
      </c>
      <c r="L253" s="7">
        <f>VLOOKUP(B253,'Plantilla publicacion'!$A$3:$M$490,12,0)</f>
        <v>45716</v>
      </c>
      <c r="M253" s="58"/>
      <c r="N253" s="104" t="str">
        <f>VLOOKUP(B253,'Plantilla publicacion'!$A$3:$M$490,13,0)</f>
        <v>1000-DESPACHO DEL SUPERINTENDENTE DELEGADO PARA LA PROTECCIÓN DE LA COMPETENCIA</v>
      </c>
    </row>
    <row r="254" spans="1:14" s="12" customFormat="1" ht="48" customHeight="1" thickBot="1" x14ac:dyDescent="0.3">
      <c r="A254" s="13" t="str">
        <f>VLOOKUP(B254,'Plantilla publicacion'!$A$3:$B$490,2,0)</f>
        <v>Actividad propia</v>
      </c>
      <c r="B254" s="105" t="s">
        <v>1136</v>
      </c>
      <c r="C254" s="228"/>
      <c r="D254" s="228">
        <f>VLOOKUP(B254,'Plantilla publicacion'!$A$3:$M$490,6,0)</f>
        <v>0</v>
      </c>
      <c r="E254" s="228"/>
      <c r="F254" s="228"/>
      <c r="G254" s="228" t="str">
        <f>VLOOKUP(B254,'Plantilla publicacion'!$A$3:$M$490,7,0)</f>
        <v>N/A</v>
      </c>
      <c r="H254" s="107"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7">
        <f>VLOOKUP(B254,'Plantilla publicacion'!$A$3:$M$490,9,0)</f>
        <v>100</v>
      </c>
      <c r="J254" s="107" t="str">
        <f>VLOOKUP(B254,'Plantilla publicacion'!$A$3:$M$490,10,0)</f>
        <v>Porcentual</v>
      </c>
      <c r="K254" s="108">
        <f>VLOOKUP(B254,'Plantilla publicacion'!$A$3:$M$490,11,0)</f>
        <v>45719</v>
      </c>
      <c r="L254" s="108">
        <f>VLOOKUP(B254,'Plantilla publicacion'!$A$3:$M$490,12,0)</f>
        <v>46003</v>
      </c>
      <c r="M254" s="109"/>
      <c r="N254" s="110" t="str">
        <f>VLOOKUP(B254,'Plantilla publicacion'!$A$3:$M$490,13,0)</f>
        <v>1000-DESPACHO DEL SUPERINTENDENTE DELEGADO PARA LA PROTECCIÓN DE LA COMPETENCIA</v>
      </c>
    </row>
    <row r="255" spans="1:14" s="12" customFormat="1" ht="25.5" x14ac:dyDescent="0.25">
      <c r="A255" s="5" t="str">
        <f>VLOOKUP(B255,'Plantilla publicacion'!$A$3:$B$490,2,0)</f>
        <v>Producto</v>
      </c>
      <c r="B255" s="15" t="s">
        <v>1185</v>
      </c>
      <c r="C255" s="227" t="str">
        <f>VLOOKUP(B255,'Plantilla publicacion'!$A$3:$R$490,17,0)</f>
        <v>PND - 5-31-5-b- Convergencia regional - Entidades públicas territoriales y nacionales fortalecidas / PES - Cierre de brechas territoriales</v>
      </c>
      <c r="D255" s="227" t="str">
        <f>VLOOKUP(B255,'Plantilla publicacion'!$A$3:$M$490,6,0)</f>
        <v>58-Promover el enfoque preventivo, diferencial y territorial en el que hacer misional de la entidad</v>
      </c>
      <c r="E255" s="22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2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27"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75">
        <f>VLOOKUP(B255,'Plantilla publicacion'!$A$3:$M$490,11,0)</f>
        <v>45691</v>
      </c>
      <c r="L255" s="175">
        <f>VLOOKUP(B255,'Plantilla publicacion'!$A$3:$M$490,12,0)</f>
        <v>45989</v>
      </c>
      <c r="M255" s="101">
        <f>IF(ISERROR(VLOOKUP(B255,'Plantilla publicacion'!$A$3:$P$490,16,0)),"NA",VLOOKUP(B255,'Plantilla publicacion'!$A$3:$P$490,16,0))</f>
        <v>0</v>
      </c>
      <c r="N255" s="15" t="str">
        <f>VLOOKUP(B255,'Plantilla publicacion'!$A$3:$M$490,13,0)</f>
        <v>71-GRUPO DE TRABAJO DE FORMACION</v>
      </c>
    </row>
    <row r="256" spans="1:14" s="12" customFormat="1" ht="48" customHeight="1" x14ac:dyDescent="0.25">
      <c r="A256" s="13" t="str">
        <f>VLOOKUP(B256,'Plantilla publicacion'!$A$3:$B$490,2,0)</f>
        <v>Actividad propia</v>
      </c>
      <c r="B256" s="6" t="s">
        <v>1187</v>
      </c>
      <c r="C256" s="227"/>
      <c r="D256" s="227">
        <f>VLOOKUP(B256,'Plantilla publicacion'!$A$3:$M$490,6,0)</f>
        <v>0</v>
      </c>
      <c r="E256" s="227"/>
      <c r="F256" s="227"/>
      <c r="G256" s="227"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f>VLOOKUP(B256,'Plantilla publicacion'!$A$3:$M$490,11,0)</f>
        <v>45691</v>
      </c>
      <c r="L256" s="7">
        <f>VLOOKUP(B256,'Plantilla publicacion'!$A$3:$M$490,12,0)</f>
        <v>45747</v>
      </c>
      <c r="M256" s="58"/>
      <c r="N256" s="17" t="str">
        <f>VLOOKUP(B256,'Plantilla publicacion'!$A$3:$M$490,13,0)</f>
        <v>71-GRUPO DE TRABAJO DE FORMACION</v>
      </c>
    </row>
    <row r="257" spans="1:14" s="12" customFormat="1" ht="48" customHeight="1" x14ac:dyDescent="0.25">
      <c r="A257" s="13" t="str">
        <f>VLOOKUP(B257,'Plantilla publicacion'!$A$3:$B$490,2,0)</f>
        <v>Actividad propia</v>
      </c>
      <c r="B257" s="6" t="s">
        <v>1189</v>
      </c>
      <c r="C257" s="227"/>
      <c r="D257" s="227">
        <f>VLOOKUP(B257,'Plantilla publicacion'!$A$3:$M$490,6,0)</f>
        <v>0</v>
      </c>
      <c r="E257" s="227"/>
      <c r="F257" s="227"/>
      <c r="G257" s="227"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f>VLOOKUP(B257,'Plantilla publicacion'!$A$3:$M$490,11,0)</f>
        <v>45748</v>
      </c>
      <c r="L257" s="7">
        <f>VLOOKUP(B257,'Plantilla publicacion'!$A$3:$M$490,12,0)</f>
        <v>45989</v>
      </c>
      <c r="M257" s="58"/>
      <c r="N257" s="17" t="str">
        <f>VLOOKUP(B257,'Plantilla publicacion'!$A$3:$M$490,13,0)</f>
        <v>71-GRUPO DE TRABAJO DE FORMACION</v>
      </c>
    </row>
    <row r="258" spans="1:14" s="12" customFormat="1" ht="48" customHeight="1" thickBot="1" x14ac:dyDescent="0.3">
      <c r="A258" s="13" t="str">
        <f>VLOOKUP(B258,'Plantilla publicacion'!$A$3:$B$490,2,0)</f>
        <v>Actividad propia</v>
      </c>
      <c r="B258" s="11" t="s">
        <v>1191</v>
      </c>
      <c r="C258" s="227"/>
      <c r="D258" s="227">
        <f>VLOOKUP(B258,'Plantilla publicacion'!$A$3:$M$490,6,0)</f>
        <v>0</v>
      </c>
      <c r="E258" s="227"/>
      <c r="F258" s="227"/>
      <c r="G258" s="227"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1">
        <f>VLOOKUP(B258,'Plantilla publicacion'!$A$3:$M$490,11,0)</f>
        <v>45748</v>
      </c>
      <c r="L258" s="111">
        <f>VLOOKUP(B258,'Plantilla publicacion'!$A$3:$M$490,12,0)</f>
        <v>45989</v>
      </c>
      <c r="M258" s="112"/>
      <c r="N258" s="113" t="str">
        <f>VLOOKUP(B258,'Plantilla publicacion'!$A$3:$M$490,13,0)</f>
        <v>71-GRUPO DE TRABAJO DE FORMACION</v>
      </c>
    </row>
    <row r="259" spans="1:14" s="12" customFormat="1" ht="51" x14ac:dyDescent="0.25">
      <c r="A259" s="5" t="str">
        <f>VLOOKUP(B259,'Plantilla publicacion'!$A$3:$B$490,2,0)</f>
        <v>Producto</v>
      </c>
      <c r="B259" s="99" t="s">
        <v>1285</v>
      </c>
      <c r="C259" s="226" t="str">
        <f>VLOOKUP(B259,'Plantilla publicacion'!$A$3:$R$490,17,0)</f>
        <v>PND - 4-04-1-c- Transformación productiva, internacionalización y acción climática - Políticas de competencia, consumidor e infraestructura de la calidad modernas / PES - Internacionalización</v>
      </c>
      <c r="D259" s="226" t="str">
        <f>VLOOKUP(B259,'Plantilla publicacion'!$A$3:$M$490,6,0)</f>
        <v>59-Generar sinergias con agentes nacionales e internacionales que permitan potenciar las capacidades de la SIC.</v>
      </c>
      <c r="E259" s="22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22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226" t="str">
        <f>VLOOKUP(B259,'Plantilla publicacion'!$A$3:$M$490,7,0)</f>
        <v>C-3503-0200-0009-40401c</v>
      </c>
      <c r="H259" s="101" t="str">
        <f>VLOOKUP(B259,'Plantilla publicacion'!$A$3:$M$490,8,0)</f>
        <v>Alcaldías en sus facultades administrativas y de metrología legal frente a la protección al consumidor en el territorio nacional, capacitadas (Informe final)</v>
      </c>
      <c r="I259" s="101">
        <f>VLOOKUP(B259,'Plantilla publicacion'!$A$3:$M$490,9,0)</f>
        <v>440</v>
      </c>
      <c r="J259" s="101" t="str">
        <f>VLOOKUP(B259,'Plantilla publicacion'!$A$3:$M$490,10,0)</f>
        <v>Númerica</v>
      </c>
      <c r="K259" s="176">
        <f>VLOOKUP(B259,'Plantilla publicacion'!$A$3:$M$490,11,0)</f>
        <v>45691</v>
      </c>
      <c r="L259" s="176">
        <f>VLOOKUP(B259,'Plantilla publicacion'!$A$3:$M$490,12,0)</f>
        <v>46022</v>
      </c>
      <c r="M259" s="101"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2" t="str">
        <f>VLOOKUP(B259,'Plantilla publicacion'!$A$3:$M$490,13,0)</f>
        <v>3003-GRUPO DE TRABAJO DE APOYO A LA RED NACIONAL DE PROTECCIÓN  AL CONSUMIDOR</v>
      </c>
    </row>
    <row r="260" spans="1:14" s="12" customFormat="1" ht="48" customHeight="1" x14ac:dyDescent="0.25">
      <c r="A260" s="13" t="str">
        <f>VLOOKUP(B260,'Plantilla publicacion'!$A$3:$B$490,2,0)</f>
        <v>Actividad propia</v>
      </c>
      <c r="B260" s="103" t="s">
        <v>1287</v>
      </c>
      <c r="C260" s="227"/>
      <c r="D260" s="227">
        <f>VLOOKUP(B260,'Plantilla publicacion'!$A$3:$M$490,6,0)</f>
        <v>0</v>
      </c>
      <c r="E260" s="227"/>
      <c r="F260" s="227"/>
      <c r="G260" s="227"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f>VLOOKUP(B260,'Plantilla publicacion'!$A$3:$M$490,11,0)</f>
        <v>45691</v>
      </c>
      <c r="L260" s="7">
        <f>VLOOKUP(B260,'Plantilla publicacion'!$A$3:$M$490,12,0)</f>
        <v>45716</v>
      </c>
      <c r="M260" s="58"/>
      <c r="N260" s="104" t="str">
        <f>VLOOKUP(B260,'Plantilla publicacion'!$A$3:$M$490,13,0)</f>
        <v>3003-GRUPO DE TRABAJO DE APOYO A LA RED NACIONAL DE PROTECCIÓN  AL CONSUMIDOR</v>
      </c>
    </row>
    <row r="261" spans="1:14" s="12" customFormat="1" ht="48" customHeight="1" thickBot="1" x14ac:dyDescent="0.3">
      <c r="A261" s="13" t="str">
        <f>VLOOKUP(B261,'Plantilla publicacion'!$A$3:$B$490,2,0)</f>
        <v>Actividad propia</v>
      </c>
      <c r="B261" s="105" t="s">
        <v>1289</v>
      </c>
      <c r="C261" s="228"/>
      <c r="D261" s="228">
        <f>VLOOKUP(B261,'Plantilla publicacion'!$A$3:$M$490,6,0)</f>
        <v>0</v>
      </c>
      <c r="E261" s="228"/>
      <c r="F261" s="228"/>
      <c r="G261" s="228" t="str">
        <f>VLOOKUP(B261,'Plantilla publicacion'!$A$3:$M$490,7,0)</f>
        <v>N/A</v>
      </c>
      <c r="H261" s="107" t="str">
        <f>VLOOKUP(B261,'Plantilla publicacion'!$A$3:$M$490,8,0)</f>
        <v>Capacitar en materia de protección al consumidor a las alcaldías municipales (Informe trimestral de seguimiento y Listados de Asistencia/registros fotográficos/capturas de pantallas)</v>
      </c>
      <c r="I261" s="107">
        <f>VLOOKUP(B261,'Plantilla publicacion'!$A$3:$M$490,9,0)</f>
        <v>440</v>
      </c>
      <c r="J261" s="107" t="str">
        <f>VLOOKUP(B261,'Plantilla publicacion'!$A$3:$M$490,10,0)</f>
        <v>Númerica</v>
      </c>
      <c r="K261" s="108">
        <f>VLOOKUP(B261,'Plantilla publicacion'!$A$3:$M$490,11,0)</f>
        <v>45691</v>
      </c>
      <c r="L261" s="108">
        <f>VLOOKUP(B261,'Plantilla publicacion'!$A$3:$M$490,12,0)</f>
        <v>46022</v>
      </c>
      <c r="M261" s="109"/>
      <c r="N261" s="110" t="str">
        <f>VLOOKUP(B261,'Plantilla publicacion'!$A$3:$M$490,13,0)</f>
        <v>3003-GRUPO DE TRABAJO DE APOYO A LA RED NACIONAL DE PROTECCIÓN  AL CONSUMIDOR</v>
      </c>
    </row>
    <row r="262" spans="1:14" s="12" customFormat="1" ht="51" x14ac:dyDescent="0.25">
      <c r="A262" s="5" t="str">
        <f>VLOOKUP(B262,'Plantilla publicacion'!$A$3:$B$490,2,0)</f>
        <v>Producto</v>
      </c>
      <c r="B262" s="99" t="s">
        <v>1310</v>
      </c>
      <c r="C262" s="226" t="str">
        <f>VLOOKUP(B262,'Plantilla publicacion'!$A$3:$R$490,17,0)</f>
        <v>PND - 4-04-1-c- Transformación productiva, internacionalización y acción climática - Políticas de competencia, consumidor e infraestructura de la calidad modernas / PES - Internacionalización</v>
      </c>
      <c r="D262" s="226" t="str">
        <f>VLOOKUP(B262,'Plantilla publicacion'!$A$3:$M$490,6,0)</f>
        <v>59-Generar sinergias con agentes nacionales e internacionales que permitan potenciar las capacidades de la SIC.</v>
      </c>
      <c r="E262" s="22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22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226" t="str">
        <f>VLOOKUP(B262,'Plantilla publicacion'!$A$3:$M$490,7,0)</f>
        <v>C-3503-0200-0009-40401c</v>
      </c>
      <c r="H262" s="101"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1">
        <f>VLOOKUP(B262,'Plantilla publicacion'!$A$3:$M$490,9,0)</f>
        <v>1</v>
      </c>
      <c r="J262" s="101" t="str">
        <f>VLOOKUP(B262,'Plantilla publicacion'!$A$3:$M$490,10,0)</f>
        <v>Númerica</v>
      </c>
      <c r="K262" s="176">
        <f>VLOOKUP(B262,'Plantilla publicacion'!$A$3:$M$490,11,0)</f>
        <v>45691</v>
      </c>
      <c r="L262" s="176">
        <f>VLOOKUP(B262,'Plantilla publicacion'!$A$3:$M$490,12,0)</f>
        <v>45835</v>
      </c>
      <c r="M262" s="15" t="str">
        <f>IF(ISERROR(VLOOKUP(B262,'Plantilla publicacion'!$A$3:$P$490,16,0)),"NA",VLOOKUP(B262,'Plantilla publicacion'!$A$3:$P$490,16,0))</f>
        <v xml:space="preserve">PND_8_Fortalecer las capacidades y conocimiento sobre derechos y deberes de las relaciones de consumo </v>
      </c>
      <c r="N262" s="102" t="str">
        <f>VLOOKUP(B262,'Plantilla publicacion'!$A$3:$M$490,13,0)</f>
        <v>3003-GRUPO DE TRABAJO DE APOYO A LA RED NACIONAL DE PROTECCIÓN  AL CONSUMIDOR</v>
      </c>
    </row>
    <row r="263" spans="1:14" s="12" customFormat="1" ht="48" customHeight="1" x14ac:dyDescent="0.25">
      <c r="A263" s="13" t="str">
        <f>VLOOKUP(B263,'Plantilla publicacion'!$A$3:$B$490,2,0)</f>
        <v>Actividad propia</v>
      </c>
      <c r="B263" s="103" t="s">
        <v>1311</v>
      </c>
      <c r="C263" s="227"/>
      <c r="D263" s="227">
        <f>VLOOKUP(B263,'Plantilla publicacion'!$A$3:$M$490,6,0)</f>
        <v>0</v>
      </c>
      <c r="E263" s="227"/>
      <c r="F263" s="227"/>
      <c r="G263" s="227"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f>VLOOKUP(B263,'Plantilla publicacion'!$A$3:$M$490,11,0)</f>
        <v>45691</v>
      </c>
      <c r="L263" s="7">
        <f>VLOOKUP(B263,'Plantilla publicacion'!$A$3:$M$490,12,0)</f>
        <v>45761</v>
      </c>
      <c r="M263" s="58"/>
      <c r="N263" s="104" t="str">
        <f>VLOOKUP(B263,'Plantilla publicacion'!$A$3:$M$490,13,0)</f>
        <v>3003-GRUPO DE TRABAJO DE APOYO A LA RED NACIONAL DE PROTECCIÓN  AL CONSUMIDOR</v>
      </c>
    </row>
    <row r="264" spans="1:14" s="12" customFormat="1" ht="48" customHeight="1" x14ac:dyDescent="0.25">
      <c r="A264" s="13" t="str">
        <f>VLOOKUP(B264,'Plantilla publicacion'!$A$3:$B$490,2,0)</f>
        <v>Actividad propia</v>
      </c>
      <c r="B264" s="103" t="s">
        <v>1313</v>
      </c>
      <c r="C264" s="227"/>
      <c r="D264" s="227">
        <f>VLOOKUP(B264,'Plantilla publicacion'!$A$3:$M$490,6,0)</f>
        <v>0</v>
      </c>
      <c r="E264" s="227"/>
      <c r="F264" s="227"/>
      <c r="G264" s="227"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f>VLOOKUP(B264,'Plantilla publicacion'!$A$3:$M$490,11,0)</f>
        <v>45748</v>
      </c>
      <c r="L264" s="7">
        <f>VLOOKUP(B264,'Plantilla publicacion'!$A$3:$M$490,12,0)</f>
        <v>45777</v>
      </c>
      <c r="M264" s="58"/>
      <c r="N264" s="104" t="str">
        <f>VLOOKUP(B264,'Plantilla publicacion'!$A$3:$M$490,13,0)</f>
        <v>3003-GRUPO DE TRABAJO DE APOYO A LA RED NACIONAL DE PROTECCIÓN  AL CONSUMIDOR</v>
      </c>
    </row>
    <row r="265" spans="1:14" s="12" customFormat="1" ht="48" customHeight="1" x14ac:dyDescent="0.25">
      <c r="A265" s="13" t="str">
        <f>VLOOKUP(B265,'Plantilla publicacion'!$A$3:$B$490,2,0)</f>
        <v>Actividad propia</v>
      </c>
      <c r="B265" s="103" t="s">
        <v>1315</v>
      </c>
      <c r="C265" s="227"/>
      <c r="D265" s="227">
        <f>VLOOKUP(B265,'Plantilla publicacion'!$A$3:$M$490,6,0)</f>
        <v>0</v>
      </c>
      <c r="E265" s="227"/>
      <c r="F265" s="227"/>
      <c r="G265" s="227"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f>VLOOKUP(B265,'Plantilla publicacion'!$A$3:$M$490,11,0)</f>
        <v>45779</v>
      </c>
      <c r="L265" s="7">
        <f>VLOOKUP(B265,'Plantilla publicacion'!$A$3:$M$490,12,0)</f>
        <v>45835</v>
      </c>
      <c r="M265" s="58"/>
      <c r="N265" s="104" t="str">
        <f>VLOOKUP(B265,'Plantilla publicacion'!$A$3:$M$490,13,0)</f>
        <v>3003-GRUPO DE TRABAJO DE APOYO A LA RED NACIONAL DE PROTECCIÓN  AL CONSUMIDOR</v>
      </c>
    </row>
    <row r="266" spans="1:14" s="12" customFormat="1" ht="140.25" x14ac:dyDescent="0.25">
      <c r="A266" s="5" t="str">
        <f>VLOOKUP(B266,'Plantilla publicacion'!$A$3:$B$490,2,0)</f>
        <v>Producto</v>
      </c>
      <c r="B266" s="15" t="s">
        <v>1385</v>
      </c>
      <c r="C266" s="227" t="str">
        <f>VLOOKUP(B266,'Plantilla publicacion'!$A$3:$R$490,17,0)</f>
        <v>PND - 5-31-5-b- Convergencia regional - Entidades públicas territoriales y nacionales fortalecidas / PES - Transformación Institucional</v>
      </c>
      <c r="D266" s="227" t="str">
        <f>VLOOKUP(B266,'Plantilla publicacion'!$A$3:$M$490,6,0)</f>
        <v>60-Fortalecer el Sistema Integral de Gestión Institucional en el marco del Modelo Integrado de Planeación y gestión para mejorar la prestación del servicio.</v>
      </c>
      <c r="E266" s="22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2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27"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75">
        <f>VLOOKUP(B266,'Plantilla publicacion'!$A$3:$M$490,11,0)</f>
        <v>45684</v>
      </c>
      <c r="L266" s="175">
        <f>VLOOKUP(B266,'Plantilla publicacion'!$A$3:$M$490,12,0)</f>
        <v>46007</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7" spans="1:14" s="12" customFormat="1" ht="48" customHeight="1" x14ac:dyDescent="0.25">
      <c r="A267" s="13" t="str">
        <f>VLOOKUP(B267,'Plantilla publicacion'!$A$3:$B$490,2,0)</f>
        <v>Actividad propia</v>
      </c>
      <c r="B267" s="6" t="s">
        <v>1387</v>
      </c>
      <c r="C267" s="227"/>
      <c r="D267" s="227">
        <f>VLOOKUP(B267,'Plantilla publicacion'!$A$3:$M$490,6,0)</f>
        <v>0</v>
      </c>
      <c r="E267" s="227"/>
      <c r="F267" s="227"/>
      <c r="G267" s="227"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f>VLOOKUP(B267,'Plantilla publicacion'!$A$3:$M$490,11,0)</f>
        <v>45684</v>
      </c>
      <c r="L267" s="7">
        <f>VLOOKUP(B267,'Plantilla publicacion'!$A$3:$M$490,12,0)</f>
        <v>45989</v>
      </c>
      <c r="M267" s="58"/>
      <c r="N267" s="17" t="str">
        <f>VLOOKUP(B267,'Plantilla publicacion'!$A$3:$M$490,13,0)</f>
        <v>100-SECRETARIA GENERAL</v>
      </c>
    </row>
    <row r="268" spans="1:14" s="12" customFormat="1" ht="48" customHeight="1" x14ac:dyDescent="0.25">
      <c r="A268" s="13" t="str">
        <f>VLOOKUP(B268,'Plantilla publicacion'!$A$3:$B$490,2,0)</f>
        <v>Actividad propia</v>
      </c>
      <c r="B268" s="6" t="s">
        <v>1389</v>
      </c>
      <c r="C268" s="227"/>
      <c r="D268" s="227">
        <f>VLOOKUP(B268,'Plantilla publicacion'!$A$3:$M$490,6,0)</f>
        <v>0</v>
      </c>
      <c r="E268" s="227"/>
      <c r="F268" s="227"/>
      <c r="G268" s="227"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f>VLOOKUP(B268,'Plantilla publicacion'!$A$3:$M$490,11,0)</f>
        <v>45684</v>
      </c>
      <c r="L268" s="7">
        <f>VLOOKUP(B268,'Plantilla publicacion'!$A$3:$M$490,12,0)</f>
        <v>46007</v>
      </c>
      <c r="M268" s="58"/>
      <c r="N268" s="17"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9" spans="1:14" ht="32.25" customHeight="1" thickBot="1" x14ac:dyDescent="0.3">
      <c r="A269" s="13" t="e">
        <f>VLOOKUP(B269,'Plantilla publicacion'!$A$3:$B$490,2,0)</f>
        <v>#N/A</v>
      </c>
      <c r="B269" s="264" t="s">
        <v>51</v>
      </c>
      <c r="C269" s="265"/>
      <c r="D269" s="265"/>
      <c r="E269" s="265"/>
      <c r="F269" s="265"/>
      <c r="G269" s="265"/>
      <c r="H269" s="265"/>
      <c r="I269" s="265"/>
      <c r="J269" s="265"/>
      <c r="K269" s="265"/>
      <c r="L269" s="265"/>
      <c r="M269" s="265"/>
      <c r="N269" s="266"/>
    </row>
    <row r="270" spans="1:14" ht="48" customHeight="1" thickBot="1" x14ac:dyDescent="0.3">
      <c r="B270" s="22" t="s">
        <v>470</v>
      </c>
      <c r="C270" s="23" t="s">
        <v>1521</v>
      </c>
      <c r="D270" s="23" t="s">
        <v>0</v>
      </c>
      <c r="E270" s="23" t="s">
        <v>1469</v>
      </c>
      <c r="F270" s="23" t="s">
        <v>1524</v>
      </c>
      <c r="G270" s="23" t="s">
        <v>1</v>
      </c>
      <c r="H270" s="23" t="s">
        <v>2</v>
      </c>
      <c r="I270" s="23" t="s">
        <v>3</v>
      </c>
      <c r="J270" s="23" t="s">
        <v>4</v>
      </c>
      <c r="K270" s="24" t="s">
        <v>5</v>
      </c>
      <c r="L270" s="24" t="s">
        <v>6</v>
      </c>
      <c r="M270" s="57" t="s">
        <v>1522</v>
      </c>
      <c r="N270" s="25" t="s">
        <v>7</v>
      </c>
    </row>
    <row r="271" spans="1:14" s="12" customFormat="1" ht="38.25" x14ac:dyDescent="0.25">
      <c r="A271" s="5" t="str">
        <f>VLOOKUP(B271,'Plantilla publicacion'!$A$3:$B$490,2,0)</f>
        <v>Producto</v>
      </c>
      <c r="B271" s="15" t="s">
        <v>527</v>
      </c>
      <c r="C271" s="246" t="str">
        <f>VLOOKUP(B271,'Plantilla publicacion'!$A$3:$R$490,17,0)</f>
        <v>PND - 5-31-5-b- Convergencia regional - Entidades públicas territoriales y nacionales fortalecidas / PES - Transformación Institucional</v>
      </c>
      <c r="D271" s="246" t="str">
        <f>VLOOKUP(B271,'Plantilla publicacion'!$A$3:$M$490,6,0)</f>
        <v>56-Fortalecer la gestión de la información, el conocimiento y la innovación para optimizar la capacidad institucional</v>
      </c>
      <c r="E271" s="246"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46"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46"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75">
        <f>VLOOKUP(B271,'Plantilla publicacion'!$A$3:$M$490,11,0)</f>
        <v>45691</v>
      </c>
      <c r="L271" s="175">
        <f>VLOOKUP(B271,'Plantilla publicacion'!$A$3:$M$490,12,0)</f>
        <v>46003</v>
      </c>
      <c r="M271" s="15" t="str">
        <f>IF(ISERROR(VLOOKUP(B271,'Plantilla publicacion'!$A$3:$P$490,16,0)),"NA",VLOOKUP(B271,'Plantilla publicacion'!$A$3:$P$490,16,0))</f>
        <v>PES_20230246 / PEI_13</v>
      </c>
      <c r="N271" s="15" t="str">
        <f>VLOOKUP(B271,'Plantilla publicacion'!$A$3:$M$490,13,0)</f>
        <v>20-OFICINA DE TECNOLOGÍA E INFORMÁTICA</v>
      </c>
    </row>
    <row r="272" spans="1:14" ht="25.5" x14ac:dyDescent="0.25">
      <c r="A272" s="13" t="str">
        <f>VLOOKUP(B272,'Plantilla publicacion'!$A$3:$B$490,2,0)</f>
        <v>Actividad propia</v>
      </c>
      <c r="B272" s="6" t="s">
        <v>529</v>
      </c>
      <c r="C272" s="227"/>
      <c r="D272" s="227">
        <f>VLOOKUP(B272,'Plantilla publicacion'!$A$3:$M$490,6,0)</f>
        <v>0</v>
      </c>
      <c r="E272" s="227"/>
      <c r="F272" s="227"/>
      <c r="G272" s="227"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f>VLOOKUP(B272,'Plantilla publicacion'!$A$3:$M$490,11,0)</f>
        <v>45691</v>
      </c>
      <c r="L272" s="7">
        <f>VLOOKUP(B272,'Plantilla publicacion'!$A$3:$M$490,12,0)</f>
        <v>45716</v>
      </c>
      <c r="M272" s="58"/>
      <c r="N272" s="17" t="str">
        <f>VLOOKUP(B272,'Plantilla publicacion'!$A$3:$M$490,13,0)</f>
        <v>20-OFICINA DE TECNOLOGÍA E INFORMÁTICA</v>
      </c>
    </row>
    <row r="273" spans="1:14" ht="39" thickBot="1" x14ac:dyDescent="0.3">
      <c r="A273" s="13" t="str">
        <f>VLOOKUP(B273,'Plantilla publicacion'!$A$3:$B$490,2,0)</f>
        <v>Actividad propia</v>
      </c>
      <c r="B273" s="11" t="s">
        <v>531</v>
      </c>
      <c r="C273" s="227"/>
      <c r="D273" s="227">
        <f>VLOOKUP(B273,'Plantilla publicacion'!$A$3:$M$490,6,0)</f>
        <v>0</v>
      </c>
      <c r="E273" s="227"/>
      <c r="F273" s="227"/>
      <c r="G273" s="227"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1">
        <f>VLOOKUP(B273,'Plantilla publicacion'!$A$3:$M$490,11,0)</f>
        <v>45719</v>
      </c>
      <c r="L273" s="111">
        <f>VLOOKUP(B273,'Plantilla publicacion'!$A$3:$M$490,12,0)</f>
        <v>46003</v>
      </c>
      <c r="M273" s="112"/>
      <c r="N273" s="113" t="str">
        <f>VLOOKUP(B273,'Plantilla publicacion'!$A$3:$M$490,13,0)</f>
        <v>20-OFICINA DE TECNOLOGÍA E INFORMÁTICA</v>
      </c>
    </row>
    <row r="274" spans="1:14" s="12" customFormat="1" ht="38.25" x14ac:dyDescent="0.25">
      <c r="A274" s="5" t="str">
        <f>VLOOKUP(B274,'Plantilla publicacion'!$A$3:$B$490,2,0)</f>
        <v>Producto</v>
      </c>
      <c r="B274" s="99" t="s">
        <v>532</v>
      </c>
      <c r="C274" s="226" t="str">
        <f>VLOOKUP(B274,'Plantilla publicacion'!$A$3:$R$490,17,0)</f>
        <v>PND - 5-31-5-b- Convergencia regional - Entidades públicas territoriales y nacionales fortalecidas / PES - Transformación Institucional</v>
      </c>
      <c r="D274" s="226" t="str">
        <f>VLOOKUP(B274,'Plantilla publicacion'!$A$3:$M$490,6,0)</f>
        <v>56-Fortalecer la gestión de la información, el conocimiento y la innovación para optimizar la capacidad institucional</v>
      </c>
      <c r="E274" s="22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22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226" t="str">
        <f>VLOOKUP(B274,'Plantilla publicacion'!$A$3:$M$490,7,0)</f>
        <v>C-3599-0200-0006-53105d</v>
      </c>
      <c r="H274" s="101" t="str">
        <f>VLOOKUP(B274,'Plantilla publicacion'!$A$3:$M$490,8,0)</f>
        <v>Modelo de gobierno y gestión de datos en el marco del Plan Nacional de Infraestructura de Datos,  implementado  (Informes de seguimiento y avance trimestrales con soportes documentales del cumplimiento)</v>
      </c>
      <c r="I274" s="101">
        <f>VLOOKUP(B274,'Plantilla publicacion'!$A$3:$M$490,9,0)</f>
        <v>100</v>
      </c>
      <c r="J274" s="101" t="str">
        <f>VLOOKUP(B274,'Plantilla publicacion'!$A$3:$M$490,10,0)</f>
        <v>Porcentual</v>
      </c>
      <c r="K274" s="176">
        <f>VLOOKUP(B274,'Plantilla publicacion'!$A$3:$M$490,11,0)</f>
        <v>45691</v>
      </c>
      <c r="L274" s="176">
        <f>VLOOKUP(B274,'Plantilla publicacion'!$A$3:$M$490,12,0)</f>
        <v>46003</v>
      </c>
      <c r="M274" s="101">
        <f>IF(ISERROR(VLOOKUP(B274,'Plantilla publicacion'!$A$3:$P$490,16,0)),"NA",VLOOKUP(B274,'Plantilla publicacion'!$A$3:$P$490,16,0))</f>
        <v>0</v>
      </c>
      <c r="N274" s="102" t="str">
        <f>VLOOKUP(B274,'Plantilla publicacion'!$A$3:$M$490,13,0)</f>
        <v>20-OFICINA DE TECNOLOGÍA E INFORMÁTICA</v>
      </c>
    </row>
    <row r="275" spans="1:14" ht="25.5" x14ac:dyDescent="0.25">
      <c r="A275" s="13" t="str">
        <f>VLOOKUP(B275,'Plantilla publicacion'!$A$3:$B$490,2,0)</f>
        <v>Actividad propia</v>
      </c>
      <c r="B275" s="103" t="s">
        <v>533</v>
      </c>
      <c r="C275" s="227"/>
      <c r="D275" s="227">
        <f>VLOOKUP(B275,'Plantilla publicacion'!$A$3:$M$490,6,0)</f>
        <v>0</v>
      </c>
      <c r="E275" s="227"/>
      <c r="F275" s="227"/>
      <c r="G275" s="227"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f>VLOOKUP(B275,'Plantilla publicacion'!$A$3:$M$490,11,0)</f>
        <v>45691</v>
      </c>
      <c r="L275" s="7">
        <f>VLOOKUP(B275,'Plantilla publicacion'!$A$3:$M$490,12,0)</f>
        <v>45745</v>
      </c>
      <c r="M275" s="58"/>
      <c r="N275" s="104" t="str">
        <f>VLOOKUP(B275,'Plantilla publicacion'!$A$3:$M$490,13,0)</f>
        <v>20-OFICINA DE TECNOLOGÍA E INFORMÁTICA</v>
      </c>
    </row>
    <row r="276" spans="1:14" ht="39" thickBot="1" x14ac:dyDescent="0.3">
      <c r="A276" s="13" t="str">
        <f>VLOOKUP(B276,'Plantilla publicacion'!$A$3:$B$490,2,0)</f>
        <v>Actividad propia</v>
      </c>
      <c r="B276" s="105" t="s">
        <v>534</v>
      </c>
      <c r="C276" s="228"/>
      <c r="D276" s="228">
        <f>VLOOKUP(B276,'Plantilla publicacion'!$A$3:$M$490,6,0)</f>
        <v>0</v>
      </c>
      <c r="E276" s="228"/>
      <c r="F276" s="228"/>
      <c r="G276" s="228" t="str">
        <f>VLOOKUP(B276,'Plantilla publicacion'!$A$3:$M$490,7,0)</f>
        <v>N/A</v>
      </c>
      <c r="H276" s="107" t="str">
        <f>VLOOKUP(B276,'Plantilla publicacion'!$A$3:$M$490,8,0)</f>
        <v>Implementar el plan de trabajo para la estrategia de gobierno y calidad de datos   (Informes de seguimiento y avance trimestrales con soportes documentales del cumplimiento con corte  marzo, junio, septiembre, diciembre)</v>
      </c>
      <c r="I276" s="107">
        <f>VLOOKUP(B276,'Plantilla publicacion'!$A$3:$M$490,9,0)</f>
        <v>100</v>
      </c>
      <c r="J276" s="107" t="str">
        <f>VLOOKUP(B276,'Plantilla publicacion'!$A$3:$M$490,10,0)</f>
        <v>Porcentual</v>
      </c>
      <c r="K276" s="108">
        <f>VLOOKUP(B276,'Plantilla publicacion'!$A$3:$M$490,11,0)</f>
        <v>45719</v>
      </c>
      <c r="L276" s="108">
        <f>VLOOKUP(B276,'Plantilla publicacion'!$A$3:$M$490,12,0)</f>
        <v>46003</v>
      </c>
      <c r="M276" s="109"/>
      <c r="N276" s="110" t="str">
        <f>VLOOKUP(B276,'Plantilla publicacion'!$A$3:$M$490,13,0)</f>
        <v>20-OFICINA DE TECNOLOGÍA E INFORMÁTICA</v>
      </c>
    </row>
    <row r="277" spans="1:14" s="12" customFormat="1" ht="25.5" x14ac:dyDescent="0.25">
      <c r="A277" s="5" t="str">
        <f>VLOOKUP(B277,'Plantilla publicacion'!$A$3:$B$490,2,0)</f>
        <v>Producto</v>
      </c>
      <c r="B277" s="15" t="s">
        <v>543</v>
      </c>
      <c r="C277" s="227" t="str">
        <f>VLOOKUP(B277,'Plantilla publicacion'!$A$3:$R$490,17,0)</f>
        <v>PND - 5-31-5-d- Convergencia regional - Gobierno digital para la gente / PES - Transformación Institucional</v>
      </c>
      <c r="D277" s="227" t="str">
        <f>VLOOKUP(B277,'Plantilla publicacion'!$A$3:$M$490,6,0)</f>
        <v>62-Fortalecer la infraestructura, uso y aprovechamiento de las tecnologías de la información, para optimizar la capacidad institucional</v>
      </c>
      <c r="E277" s="22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2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27"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75">
        <f>VLOOKUP(B277,'Plantilla publicacion'!$A$3:$M$490,11,0)</f>
        <v>45670</v>
      </c>
      <c r="L277" s="175">
        <f>VLOOKUP(B277,'Plantilla publicacion'!$A$3:$M$490,12,0)</f>
        <v>46003</v>
      </c>
      <c r="M277" s="15" t="str">
        <f>IF(ISERROR(VLOOKUP(B277,'Plantilla publicacion'!$A$3:$P$490,16,0)),"NA",VLOOKUP(B277,'Plantilla publicacion'!$A$3:$P$490,16,0))</f>
        <v>DECRETO 612</v>
      </c>
      <c r="N277" s="15" t="str">
        <f>VLOOKUP(B277,'Plantilla publicacion'!$A$3:$M$490,13,0)</f>
        <v>20-OFICINA DE TECNOLOGÍA E INFORMÁTICA</v>
      </c>
    </row>
    <row r="278" spans="1:14" ht="25.5" x14ac:dyDescent="0.25">
      <c r="A278" s="13" t="str">
        <f>VLOOKUP(B278,'Plantilla publicacion'!$A$3:$B$490,2,0)</f>
        <v>Actividad propia</v>
      </c>
      <c r="B278" s="6" t="s">
        <v>545</v>
      </c>
      <c r="C278" s="227"/>
      <c r="D278" s="227">
        <f>VLOOKUP(B278,'Plantilla publicacion'!$A$3:$M$490,6,0)</f>
        <v>0</v>
      </c>
      <c r="E278" s="227"/>
      <c r="F278" s="227"/>
      <c r="G278" s="227"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f>VLOOKUP(B278,'Plantilla publicacion'!$A$3:$M$490,11,0)</f>
        <v>45670</v>
      </c>
      <c r="L278" s="7">
        <f>VLOOKUP(B278,'Plantilla publicacion'!$A$3:$M$490,12,0)</f>
        <v>45688</v>
      </c>
      <c r="M278" s="58"/>
      <c r="N278" s="17" t="str">
        <f>VLOOKUP(B278,'Plantilla publicacion'!$A$3:$M$490,13,0)</f>
        <v>20-OFICINA DE TECNOLOGÍA E INFORMÁTICA</v>
      </c>
    </row>
    <row r="279" spans="1:14" ht="39" thickBot="1" x14ac:dyDescent="0.3">
      <c r="A279" s="13" t="str">
        <f>VLOOKUP(B279,'Plantilla publicacion'!$A$3:$B$490,2,0)</f>
        <v>Actividad propia</v>
      </c>
      <c r="B279" s="11" t="s">
        <v>546</v>
      </c>
      <c r="C279" s="227"/>
      <c r="D279" s="227">
        <f>VLOOKUP(B279,'Plantilla publicacion'!$A$3:$M$490,6,0)</f>
        <v>0</v>
      </c>
      <c r="E279" s="227"/>
      <c r="F279" s="227"/>
      <c r="G279" s="227"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1">
        <f>VLOOKUP(B279,'Plantilla publicacion'!$A$3:$M$490,11,0)</f>
        <v>45691</v>
      </c>
      <c r="L279" s="111">
        <f>VLOOKUP(B279,'Plantilla publicacion'!$A$3:$M$490,12,0)</f>
        <v>46003</v>
      </c>
      <c r="M279" s="112"/>
      <c r="N279" s="113" t="str">
        <f>VLOOKUP(B279,'Plantilla publicacion'!$A$3:$M$490,13,0)</f>
        <v>20-OFICINA DE TECNOLOGÍA E INFORMÁTICA</v>
      </c>
    </row>
    <row r="280" spans="1:14" s="12" customFormat="1" ht="38.25" x14ac:dyDescent="0.25">
      <c r="A280" s="5" t="str">
        <f>VLOOKUP(B280,'Plantilla publicacion'!$A$3:$B$490,2,0)</f>
        <v>Producto</v>
      </c>
      <c r="B280" s="99" t="s">
        <v>1024</v>
      </c>
      <c r="C280" s="226" t="str">
        <f>VLOOKUP(B280,'Plantilla publicacion'!$A$3:$R$490,17,0)</f>
        <v>PND - 5-31-5-d- Convergencia regional - Gobierno digital para la gente / PES - Transformación Institucional</v>
      </c>
      <c r="D280" s="226" t="str">
        <f>VLOOKUP(B280,'Plantilla publicacion'!$A$3:$M$490,6,0)</f>
        <v>62-Fortalecer la infraestructura, uso y aprovechamiento de las tecnologías de la información, para optimizar la capacidad institucional</v>
      </c>
      <c r="E280" s="22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22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226" t="str">
        <f>VLOOKUP(B280,'Plantilla publicacion'!$A$3:$M$490,7,0)</f>
        <v>FUNCIONAMIENTO</v>
      </c>
      <c r="H280" s="101" t="str">
        <f>VLOOKUP(B280,'Plantilla publicacion'!$A$3:$M$490,8,0)</f>
        <v>Intervenciones en el sistema de información SIPI respecto a temas funcionales y técnicos, puestas en producción (Correos electrónicos del proveedor indicando la puesta en producción)</v>
      </c>
      <c r="I280" s="101">
        <f>VLOOKUP(B280,'Plantilla publicacion'!$A$3:$M$490,9,0)</f>
        <v>4</v>
      </c>
      <c r="J280" s="101" t="str">
        <f>VLOOKUP(B280,'Plantilla publicacion'!$A$3:$M$490,10,0)</f>
        <v>Númerica</v>
      </c>
      <c r="K280" s="176">
        <f>VLOOKUP(B280,'Plantilla publicacion'!$A$3:$M$490,11,0)</f>
        <v>45664</v>
      </c>
      <c r="L280" s="176">
        <f>VLOOKUP(B280,'Plantilla publicacion'!$A$3:$M$490,12,0)</f>
        <v>45989</v>
      </c>
      <c r="M280" s="101">
        <f>IF(ISERROR(VLOOKUP(B280,'Plantilla publicacion'!$A$3:$P$490,16,0)),"NA",VLOOKUP(B280,'Plantilla publicacion'!$A$3:$P$490,16,0))</f>
        <v>0</v>
      </c>
      <c r="N280" s="102" t="str">
        <f>VLOOKUP(B280,'Plantilla publicacion'!$A$3:$M$490,13,0)</f>
        <v>20-OFICINA DE TECNOLOGÍA E INFORMÁTICA;
2000-DESPACHO DEL SUPERINTENDENTE DELEGADO PARA LA PROPIEDAD INDUSTRIAL</v>
      </c>
    </row>
    <row r="281" spans="1:14" ht="65.25" customHeight="1" x14ac:dyDescent="0.25">
      <c r="A281" s="13" t="str">
        <f>VLOOKUP(B281,'Plantilla publicacion'!$A$3:$B$490,2,0)</f>
        <v>Actividad propia</v>
      </c>
      <c r="B281" s="103" t="s">
        <v>1027</v>
      </c>
      <c r="C281" s="227"/>
      <c r="D281" s="227">
        <f>VLOOKUP(B281,'Plantilla publicacion'!$A$3:$M$490,6,0)</f>
        <v>0</v>
      </c>
      <c r="E281" s="227"/>
      <c r="F281" s="227"/>
      <c r="G281" s="227"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f>VLOOKUP(B281,'Plantilla publicacion'!$A$3:$M$490,11,0)</f>
        <v>45664</v>
      </c>
      <c r="L281" s="7">
        <f>VLOOKUP(B281,'Plantilla publicacion'!$A$3:$M$490,12,0)</f>
        <v>45989</v>
      </c>
      <c r="M281" s="58"/>
      <c r="N281" s="104" t="str">
        <f>VLOOKUP(B281,'Plantilla publicacion'!$A$3:$M$490,13,0)</f>
        <v>20-OFICINA DE TECNOLOGÍA E INFORMÁTICA;
2000-DESPACHO DEL SUPERINTENDENTE DELEGADO PARA LA PROPIEDAD INDUSTRIAL</v>
      </c>
    </row>
    <row r="282" spans="1:14" ht="65.25" customHeight="1" thickBot="1" x14ac:dyDescent="0.3">
      <c r="A282" s="13" t="str">
        <f>VLOOKUP(B282,'Plantilla publicacion'!$A$3:$B$490,2,0)</f>
        <v>Actividad propia</v>
      </c>
      <c r="B282" s="105" t="s">
        <v>1029</v>
      </c>
      <c r="C282" s="228"/>
      <c r="D282" s="228">
        <f>VLOOKUP(B282,'Plantilla publicacion'!$A$3:$M$490,6,0)</f>
        <v>0</v>
      </c>
      <c r="E282" s="228"/>
      <c r="F282" s="228"/>
      <c r="G282" s="228" t="str">
        <f>VLOOKUP(B282,'Plantilla publicacion'!$A$3:$M$490,7,0)</f>
        <v>N/A</v>
      </c>
      <c r="H282" s="107" t="str">
        <f>VLOOKUP(B282,'Plantilla publicacion'!$A$3:$M$490,8,0)</f>
        <v>Realizar seguimiento al desarrollo, prueba y puesta en producción de los requerimientos priorizados en las 4 versiones (Correos electrónicos del proveedor indicando la puesta en producción)</v>
      </c>
      <c r="I282" s="107">
        <f>VLOOKUP(B282,'Plantilla publicacion'!$A$3:$M$490,9,0)</f>
        <v>4</v>
      </c>
      <c r="J282" s="107" t="str">
        <f>VLOOKUP(B282,'Plantilla publicacion'!$A$3:$M$490,10,0)</f>
        <v>Númerica</v>
      </c>
      <c r="K282" s="108">
        <f>VLOOKUP(B282,'Plantilla publicacion'!$A$3:$M$490,11,0)</f>
        <v>45748</v>
      </c>
      <c r="L282" s="108">
        <f>VLOOKUP(B282,'Plantilla publicacion'!$A$3:$M$490,12,0)</f>
        <v>45989</v>
      </c>
      <c r="M282" s="109"/>
      <c r="N282" s="110" t="str">
        <f>VLOOKUP(B282,'Plantilla publicacion'!$A$3:$M$490,13,0)</f>
        <v>20-OFICINA DE TECNOLOGÍA E INFORMÁTICA;
2000-DESPACHO DEL SUPERINTENDENTE DELEGADO PARA LA PROPIEDAD INDUSTRIAL</v>
      </c>
    </row>
    <row r="283" spans="1:14" s="12" customFormat="1" ht="114.75" x14ac:dyDescent="0.25">
      <c r="A283" s="5" t="str">
        <f>VLOOKUP(B283,'Plantilla publicacion'!$A$3:$B$490,2,0)</f>
        <v>Producto</v>
      </c>
      <c r="B283" s="15" t="s">
        <v>1367</v>
      </c>
      <c r="C283" s="227" t="str">
        <f>VLOOKUP(B283,'Plantilla publicacion'!$A$3:$R$490,17,0)</f>
        <v>PND - 5-31-5-d- Convergencia regional - Gobierno digital para la gente / PES - Transformación Institucional</v>
      </c>
      <c r="D283" s="227" t="str">
        <f>VLOOKUP(B283,'Plantilla publicacion'!$A$3:$M$490,6,0)</f>
        <v>62-Fortalecer la infraestructura, uso y aprovechamiento de las tecnologías de la información, para optimizar la capacidad institucional</v>
      </c>
      <c r="E283" s="22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2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27"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75">
        <f>VLOOKUP(B283,'Plantilla publicacion'!$A$3:$M$490,11,0)</f>
        <v>45719</v>
      </c>
      <c r="L283" s="175">
        <f>VLOOKUP(B283,'Plantilla publicacion'!$A$3:$M$490,12,0)</f>
        <v>46007</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4" spans="1:14" ht="65.25" customHeight="1" x14ac:dyDescent="0.25">
      <c r="A284" s="13" t="str">
        <f>VLOOKUP(B284,'Plantilla publicacion'!$A$3:$B$490,2,0)</f>
        <v>Actividad propia</v>
      </c>
      <c r="B284" s="6" t="s">
        <v>1370</v>
      </c>
      <c r="C284" s="227"/>
      <c r="D284" s="227">
        <f>VLOOKUP(B284,'Plantilla publicacion'!$A$3:$M$490,6,0)</f>
        <v>0</v>
      </c>
      <c r="E284" s="227"/>
      <c r="F284" s="227"/>
      <c r="G284" s="227"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f>VLOOKUP(B284,'Plantilla publicacion'!$A$3:$M$490,11,0)</f>
        <v>45719</v>
      </c>
      <c r="L284" s="7">
        <f>VLOOKUP(B284,'Plantilla publicacion'!$A$3:$M$490,12,0)</f>
        <v>45747</v>
      </c>
      <c r="M284" s="58"/>
      <c r="N284" s="17" t="str">
        <f>VLOOKUP(B284,'Plantilla publicacion'!$A$3:$M$490,13,0)</f>
        <v>100-SECRETARIA GENERAL;
141-GRUPO DE TRABAJO DE GESTIÓN DOCUMENTAL Y ARCHIVO;
20-OFICINA DE TECNOLOGÍA E INFORMÁTICA;
72-GRUPO DE TRABAJO DE ATENCION AL CIUDADANO</v>
      </c>
    </row>
    <row r="285" spans="1:14" ht="65.25" customHeight="1" x14ac:dyDescent="0.25">
      <c r="A285" s="13" t="str">
        <f>VLOOKUP(B285,'Plantilla publicacion'!$A$3:$B$490,2,0)</f>
        <v>Actividad propia</v>
      </c>
      <c r="B285" s="6" t="s">
        <v>1373</v>
      </c>
      <c r="C285" s="227"/>
      <c r="D285" s="227">
        <f>VLOOKUP(B285,'Plantilla publicacion'!$A$3:$M$490,6,0)</f>
        <v>0</v>
      </c>
      <c r="E285" s="227"/>
      <c r="F285" s="227"/>
      <c r="G285" s="227"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f>VLOOKUP(B285,'Plantilla publicacion'!$A$3:$M$490,11,0)</f>
        <v>45748</v>
      </c>
      <c r="L285" s="7">
        <f>VLOOKUP(B285,'Plantilla publicacion'!$A$3:$M$490,12,0)</f>
        <v>45777</v>
      </c>
      <c r="M285" s="58"/>
      <c r="N285" s="17"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6" spans="1:14" ht="65.25" customHeight="1" thickBot="1" x14ac:dyDescent="0.3">
      <c r="A286" s="13" t="str">
        <f>VLOOKUP(B286,'Plantilla publicacion'!$A$3:$B$490,2,0)</f>
        <v>Actividad propia</v>
      </c>
      <c r="B286" s="19" t="s">
        <v>1375</v>
      </c>
      <c r="C286" s="227"/>
      <c r="D286" s="227">
        <f>VLOOKUP(B286,'Plantilla publicacion'!$A$3:$M$490,6,0)</f>
        <v>0</v>
      </c>
      <c r="E286" s="227"/>
      <c r="F286" s="227"/>
      <c r="G286" s="227"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f>VLOOKUP(B286,'Plantilla publicacion'!$A$3:$M$490,11,0)</f>
        <v>45779</v>
      </c>
      <c r="L286" s="7">
        <f>VLOOKUP(B286,'Plantilla publicacion'!$A$3:$M$490,12,0)</f>
        <v>46007</v>
      </c>
      <c r="M286" s="58"/>
      <c r="N286" s="17"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7" spans="1:14" ht="32.25" customHeight="1" thickBot="1" x14ac:dyDescent="0.3">
      <c r="A287" s="13" t="e">
        <f>VLOOKUP(B287,'Plantilla publicacion'!$A$3:$B$490,2,0)</f>
        <v>#N/A</v>
      </c>
      <c r="B287" s="264" t="s">
        <v>53</v>
      </c>
      <c r="C287" s="265"/>
      <c r="D287" s="265"/>
      <c r="E287" s="265"/>
      <c r="F287" s="265"/>
      <c r="G287" s="265"/>
      <c r="H287" s="265"/>
      <c r="I287" s="265"/>
      <c r="J287" s="265"/>
      <c r="K287" s="265"/>
      <c r="L287" s="265"/>
      <c r="M287" s="265"/>
      <c r="N287" s="266"/>
    </row>
    <row r="288" spans="1:14" ht="48" customHeight="1" thickBot="1" x14ac:dyDescent="0.3">
      <c r="B288" s="22" t="s">
        <v>470</v>
      </c>
      <c r="C288" s="23" t="s">
        <v>1521</v>
      </c>
      <c r="D288" s="23" t="s">
        <v>0</v>
      </c>
      <c r="E288" s="23" t="s">
        <v>1469</v>
      </c>
      <c r="F288" s="23" t="s">
        <v>1524</v>
      </c>
      <c r="G288" s="23" t="s">
        <v>1</v>
      </c>
      <c r="H288" s="23" t="s">
        <v>2</v>
      </c>
      <c r="I288" s="23" t="s">
        <v>3</v>
      </c>
      <c r="J288" s="23" t="s">
        <v>4</v>
      </c>
      <c r="K288" s="24" t="s">
        <v>5</v>
      </c>
      <c r="L288" s="24" t="s">
        <v>6</v>
      </c>
      <c r="M288" s="57" t="s">
        <v>1522</v>
      </c>
      <c r="N288" s="25" t="s">
        <v>7</v>
      </c>
    </row>
    <row r="289" spans="1:14" s="12" customFormat="1" ht="25.5" x14ac:dyDescent="0.25">
      <c r="A289" s="5" t="str">
        <f>VLOOKUP(B289,'Plantilla publicacion'!$A$3:$B$490,2,0)</f>
        <v>Producto</v>
      </c>
      <c r="B289" s="15" t="s">
        <v>605</v>
      </c>
      <c r="C289" s="246" t="str">
        <f>VLOOKUP(B289,'Plantilla publicacion'!$A$3:$R$490,17,0)</f>
        <v>PND - 5-31-5-b- Convergencia regional - Entidades públicas territoriales y nacionales fortalecidas / PES - Transformación Institucional</v>
      </c>
      <c r="D289" s="246" t="str">
        <f>VLOOKUP(B289,'Plantilla publicacion'!$A$3:$M$490,6,0)</f>
        <v>56-Fortalecer la gestión de la información, el conocimiento y la innovación para optimizar la capacidad institucional</v>
      </c>
      <c r="E289" s="246"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46"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46"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75">
        <f>VLOOKUP(B289,'Plantilla publicacion'!$A$3:$M$490,11,0)</f>
        <v>45691</v>
      </c>
      <c r="L289" s="175">
        <f>VLOOKUP(B289,'Plantilla publicacion'!$A$3:$M$490,12,0)</f>
        <v>46022</v>
      </c>
      <c r="M289" s="15" t="str">
        <f>IF(ISERROR(VLOOKUP(B289,'Plantilla publicacion'!$A$3:$P$490,16,0)),"NA",VLOOKUP(B289,'Plantilla publicacion'!$A$3:$P$490,16,0))</f>
        <v>PES_20230249 / PEI_25</v>
      </c>
      <c r="N289" s="15" t="str">
        <f>VLOOKUP(B289,'Plantilla publicacion'!$A$3:$M$490,13,0)</f>
        <v>73-GRUPO DE TRABAJO DE COMUNICACION</v>
      </c>
    </row>
    <row r="290" spans="1:14" ht="25.5" x14ac:dyDescent="0.25">
      <c r="A290" s="13" t="str">
        <f>VLOOKUP(B290,'Plantilla publicacion'!$A$3:$B$490,2,0)</f>
        <v>Actividad propia</v>
      </c>
      <c r="B290" s="6" t="s">
        <v>608</v>
      </c>
      <c r="C290" s="227"/>
      <c r="D290" s="227">
        <f>VLOOKUP(B290,'Plantilla publicacion'!$A$3:$M$490,6,0)</f>
        <v>0</v>
      </c>
      <c r="E290" s="227"/>
      <c r="F290" s="227"/>
      <c r="G290" s="227"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f>VLOOKUP(B290,'Plantilla publicacion'!$A$3:$M$490,11,0)</f>
        <v>45691</v>
      </c>
      <c r="L290" s="7">
        <f>VLOOKUP(B290,'Plantilla publicacion'!$A$3:$M$490,12,0)</f>
        <v>46022</v>
      </c>
      <c r="M290" s="58"/>
      <c r="N290" s="17" t="str">
        <f>VLOOKUP(B290,'Plantilla publicacion'!$A$3:$M$490,13,0)</f>
        <v>73-GRUPO DE TRABAJO DE COMUNICACION</v>
      </c>
    </row>
    <row r="291" spans="1:14" ht="26.25" thickBot="1" x14ac:dyDescent="0.3">
      <c r="A291" s="13" t="str">
        <f>VLOOKUP(B291,'Plantilla publicacion'!$A$3:$B$490,2,0)</f>
        <v>Actividad propia</v>
      </c>
      <c r="B291" s="11" t="s">
        <v>610</v>
      </c>
      <c r="C291" s="227"/>
      <c r="D291" s="227">
        <f>VLOOKUP(B291,'Plantilla publicacion'!$A$3:$M$490,6,0)</f>
        <v>0</v>
      </c>
      <c r="E291" s="227"/>
      <c r="F291" s="227"/>
      <c r="G291" s="227"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1">
        <f>VLOOKUP(B291,'Plantilla publicacion'!$A$3:$M$490,11,0)</f>
        <v>45993</v>
      </c>
      <c r="L291" s="111">
        <f>VLOOKUP(B291,'Plantilla publicacion'!$A$3:$M$490,12,0)</f>
        <v>46022</v>
      </c>
      <c r="M291" s="112"/>
      <c r="N291" s="113" t="str">
        <f>VLOOKUP(B291,'Plantilla publicacion'!$A$3:$M$490,13,0)</f>
        <v>73-GRUPO DE TRABAJO DE COMUNICACION</v>
      </c>
    </row>
    <row r="292" spans="1:14" s="12" customFormat="1" ht="51" x14ac:dyDescent="0.25">
      <c r="A292" s="5" t="str">
        <f>VLOOKUP(B292,'Plantilla publicacion'!$A$3:$B$490,2,0)</f>
        <v>Producto</v>
      </c>
      <c r="B292" s="99" t="s">
        <v>612</v>
      </c>
      <c r="C292" s="226" t="str">
        <f>VLOOKUP(B292,'Plantilla publicacion'!$A$3:$R$490,17,0)</f>
        <v>PND - 5-31-5-b- Convergencia regional - Entidades públicas territoriales y nacionales fortalecidas / PES - Transformación Institucional</v>
      </c>
      <c r="D292" s="226" t="str">
        <f>VLOOKUP(B292,'Plantilla publicacion'!$A$3:$M$490,6,0)</f>
        <v>56-Fortalecer la gestión de la información, el conocimiento y la innovación para optimizar la capacidad institucional</v>
      </c>
      <c r="E292" s="22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22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226" t="str">
        <f>VLOOKUP(B292,'Plantilla publicacion'!$A$3:$M$490,7,0)</f>
        <v>C-3599-0200-0005-53105b</v>
      </c>
      <c r="H292" s="101"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publicacion'!$A$3:$M$490,9,0)</f>
        <v>100</v>
      </c>
      <c r="J292" s="101" t="str">
        <f>VLOOKUP(B292,'Plantilla publicacion'!$A$3:$M$490,10,0)</f>
        <v>Porcentual</v>
      </c>
      <c r="K292" s="176">
        <f>VLOOKUP(B292,'Plantilla publicacion'!$A$3:$M$490,11,0)</f>
        <v>45691</v>
      </c>
      <c r="L292" s="176">
        <f>VLOOKUP(B292,'Plantilla publicacion'!$A$3:$M$490,12,0)</f>
        <v>46003</v>
      </c>
      <c r="M292" s="101">
        <f>IF(ISERROR(VLOOKUP(B292,'Plantilla publicacion'!$A$3:$P$490,16,0)),"NA",VLOOKUP(B292,'Plantilla publicacion'!$A$3:$P$490,16,0))</f>
        <v>0</v>
      </c>
      <c r="N292" s="102" t="str">
        <f>VLOOKUP(B292,'Plantilla publicacion'!$A$3:$M$490,13,0)</f>
        <v>100-SECRETARIA GENERAL;
73-GRUPO DE TRABAJO DE COMUNICACION</v>
      </c>
    </row>
    <row r="293" spans="1:14" ht="25.5" x14ac:dyDescent="0.25">
      <c r="A293" s="13" t="str">
        <f>VLOOKUP(B293,'Plantilla publicacion'!$A$3:$B$490,2,0)</f>
        <v>Actividad propia</v>
      </c>
      <c r="B293" s="103" t="s">
        <v>614</v>
      </c>
      <c r="C293" s="227"/>
      <c r="D293" s="227">
        <f>VLOOKUP(B293,'Plantilla publicacion'!$A$3:$M$490,6,0)</f>
        <v>0</v>
      </c>
      <c r="E293" s="227"/>
      <c r="F293" s="227"/>
      <c r="G293" s="227"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f>VLOOKUP(B293,'Plantilla publicacion'!$A$3:$M$490,11,0)</f>
        <v>45691</v>
      </c>
      <c r="L293" s="7">
        <f>VLOOKUP(B293,'Plantilla publicacion'!$A$3:$M$490,12,0)</f>
        <v>45744</v>
      </c>
      <c r="M293" s="58"/>
      <c r="N293" s="104" t="str">
        <f>VLOOKUP(B293,'Plantilla publicacion'!$A$3:$M$490,13,0)</f>
        <v>73-GRUPO DE TRABAJO DE COMUNICACION</v>
      </c>
    </row>
    <row r="294" spans="1:14" ht="25.5" x14ac:dyDescent="0.25">
      <c r="A294" s="13" t="str">
        <f>VLOOKUP(B294,'Plantilla publicacion'!$A$3:$B$490,2,0)</f>
        <v>Actividad propia</v>
      </c>
      <c r="B294" s="103" t="s">
        <v>616</v>
      </c>
      <c r="C294" s="227"/>
      <c r="D294" s="227">
        <f>VLOOKUP(B294,'Plantilla publicacion'!$A$3:$M$490,6,0)</f>
        <v>0</v>
      </c>
      <c r="E294" s="227"/>
      <c r="F294" s="227"/>
      <c r="G294" s="227"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f>VLOOKUP(B294,'Plantilla publicacion'!$A$3:$M$490,11,0)</f>
        <v>45748</v>
      </c>
      <c r="L294" s="7">
        <f>VLOOKUP(B294,'Plantilla publicacion'!$A$3:$M$490,12,0)</f>
        <v>45777</v>
      </c>
      <c r="M294" s="58"/>
      <c r="N294" s="104" t="str">
        <f>VLOOKUP(B294,'Plantilla publicacion'!$A$3:$M$490,13,0)</f>
        <v>73-GRUPO DE TRABAJO DE COMUNICACION</v>
      </c>
    </row>
    <row r="295" spans="1:14" ht="25.5" x14ac:dyDescent="0.25">
      <c r="A295" s="13" t="str">
        <f>VLOOKUP(B295,'Plantilla publicacion'!$A$3:$B$490,2,0)</f>
        <v>Actividad propia</v>
      </c>
      <c r="B295" s="103" t="s">
        <v>618</v>
      </c>
      <c r="C295" s="227"/>
      <c r="D295" s="227">
        <f>VLOOKUP(B295,'Plantilla publicacion'!$A$3:$M$490,6,0)</f>
        <v>0</v>
      </c>
      <c r="E295" s="227"/>
      <c r="F295" s="227"/>
      <c r="G295" s="227"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f>VLOOKUP(B295,'Plantilla publicacion'!$A$3:$M$490,11,0)</f>
        <v>45748</v>
      </c>
      <c r="L295" s="7">
        <f>VLOOKUP(B295,'Plantilla publicacion'!$A$3:$M$490,12,0)</f>
        <v>45982</v>
      </c>
      <c r="M295" s="58"/>
      <c r="N295" s="104" t="str">
        <f>VLOOKUP(B295,'Plantilla publicacion'!$A$3:$M$490,13,0)</f>
        <v>100-SECRETARIA GENERAL;
73-GRUPO DE TRABAJO DE COMUNICACION</v>
      </c>
    </row>
    <row r="296" spans="1:14" ht="26.25" thickBot="1" x14ac:dyDescent="0.3">
      <c r="A296" s="13" t="str">
        <f>VLOOKUP(B296,'Plantilla publicacion'!$A$3:$B$490,2,0)</f>
        <v>Actividad propia</v>
      </c>
      <c r="B296" s="105" t="s">
        <v>620</v>
      </c>
      <c r="C296" s="228"/>
      <c r="D296" s="228">
        <f>VLOOKUP(B296,'Plantilla publicacion'!$A$3:$M$490,6,0)</f>
        <v>0</v>
      </c>
      <c r="E296" s="228"/>
      <c r="F296" s="228"/>
      <c r="G296" s="228" t="str">
        <f>VLOOKUP(B296,'Plantilla publicacion'!$A$3:$M$490,7,0)</f>
        <v>N/A</v>
      </c>
      <c r="H296" s="107" t="str">
        <f>VLOOKUP(B296,'Plantilla publicacion'!$A$3:$M$490,8,0)</f>
        <v>Elaborar informe final de los resultados de la implementación de la estrategia de comunicaciones internas (Informe de resultados de implementación)</v>
      </c>
      <c r="I296" s="107">
        <f>VLOOKUP(B296,'Plantilla publicacion'!$A$3:$M$490,9,0)</f>
        <v>1</v>
      </c>
      <c r="J296" s="107" t="str">
        <f>VLOOKUP(B296,'Plantilla publicacion'!$A$3:$M$490,10,0)</f>
        <v>Númerica</v>
      </c>
      <c r="K296" s="108">
        <f>VLOOKUP(B296,'Plantilla publicacion'!$A$3:$M$490,11,0)</f>
        <v>45985</v>
      </c>
      <c r="L296" s="108">
        <f>VLOOKUP(B296,'Plantilla publicacion'!$A$3:$M$490,12,0)</f>
        <v>46003</v>
      </c>
      <c r="M296" s="109"/>
      <c r="N296" s="110" t="str">
        <f>VLOOKUP(B296,'Plantilla publicacion'!$A$3:$M$490,13,0)</f>
        <v>100-SECRETARIA GENERAL;
73-GRUPO DE TRABAJO DE COMUNICACION</v>
      </c>
    </row>
    <row r="297" spans="1:14" s="12" customFormat="1" ht="25.5" x14ac:dyDescent="0.25">
      <c r="A297" s="5" t="str">
        <f>VLOOKUP(B297,'Plantilla publicacion'!$A$3:$B$490,2,0)</f>
        <v>Producto</v>
      </c>
      <c r="B297" s="15" t="s">
        <v>622</v>
      </c>
      <c r="C297" s="227" t="str">
        <f>VLOOKUP(B297,'Plantilla publicacion'!$A$3:$R$490,17,0)</f>
        <v>PND - 5-31-5-b- Convergencia regional - Entidades públicas territoriales y nacionales fortalecidas / PES - Cierre de brechas territoriales</v>
      </c>
      <c r="D297" s="227" t="str">
        <f>VLOOKUP(B297,'Plantilla publicacion'!$A$3:$M$490,6,0)</f>
        <v>58-Promover el enfoque preventivo, diferencial y territorial en el que hacer misional de la entidad</v>
      </c>
      <c r="E297" s="22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2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27"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75">
        <f>VLOOKUP(B297,'Plantilla publicacion'!$A$3:$M$490,11,0)</f>
        <v>45672</v>
      </c>
      <c r="L297" s="175">
        <f>VLOOKUP(B297,'Plantilla publicacion'!$A$3:$M$490,12,0)</f>
        <v>46022</v>
      </c>
      <c r="M297" s="15">
        <f>IF(ISERROR(VLOOKUP(B297,'Plantilla publicacion'!$A$3:$P$490,16,0)),"NA",VLOOKUP(B297,'Plantilla publicacion'!$A$3:$P$490,16,0))</f>
        <v>0</v>
      </c>
      <c r="N297" s="15" t="str">
        <f>VLOOKUP(B297,'Plantilla publicacion'!$A$3:$M$490,13,0)</f>
        <v>73-GRUPO DE TRABAJO DE COMUNICACION</v>
      </c>
    </row>
    <row r="298" spans="1:14" ht="38.25" x14ac:dyDescent="0.25">
      <c r="A298" s="13" t="str">
        <f>VLOOKUP(B298,'Plantilla publicacion'!$A$3:$B$490,2,0)</f>
        <v>Actividad propia</v>
      </c>
      <c r="B298" s="6" t="s">
        <v>623</v>
      </c>
      <c r="C298" s="227"/>
      <c r="D298" s="227">
        <f>VLOOKUP(B298,'Plantilla publicacion'!$A$3:$M$490,6,0)</f>
        <v>0</v>
      </c>
      <c r="E298" s="227"/>
      <c r="F298" s="227"/>
      <c r="G298" s="227"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f>VLOOKUP(B298,'Plantilla publicacion'!$A$3:$M$490,11,0)</f>
        <v>45672</v>
      </c>
      <c r="L298" s="7">
        <f>VLOOKUP(B298,'Plantilla publicacion'!$A$3:$M$490,12,0)</f>
        <v>45716</v>
      </c>
      <c r="M298" s="58"/>
      <c r="N298" s="17" t="str">
        <f>VLOOKUP(B298,'Plantilla publicacion'!$A$3:$M$490,13,0)</f>
        <v>73-GRUPO DE TRABAJO DE COMUNICACION</v>
      </c>
    </row>
    <row r="299" spans="1:14" ht="25.5" x14ac:dyDescent="0.25">
      <c r="A299" s="13" t="str">
        <f>VLOOKUP(B299,'Plantilla publicacion'!$A$3:$B$490,2,0)</f>
        <v>Actividad propia</v>
      </c>
      <c r="B299" s="6" t="s">
        <v>625</v>
      </c>
      <c r="C299" s="227"/>
      <c r="D299" s="227">
        <f>VLOOKUP(B299,'Plantilla publicacion'!$A$3:$M$490,6,0)</f>
        <v>0</v>
      </c>
      <c r="E299" s="227"/>
      <c r="F299" s="227"/>
      <c r="G299" s="227"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f>VLOOKUP(B299,'Plantilla publicacion'!$A$3:$M$490,11,0)</f>
        <v>45720</v>
      </c>
      <c r="L299" s="7">
        <f>VLOOKUP(B299,'Plantilla publicacion'!$A$3:$M$490,12,0)</f>
        <v>45989</v>
      </c>
      <c r="M299" s="58"/>
      <c r="N299" s="17" t="str">
        <f>VLOOKUP(B299,'Plantilla publicacion'!$A$3:$M$490,13,0)</f>
        <v>73-GRUPO DE TRABAJO DE COMUNICACION</v>
      </c>
    </row>
    <row r="300" spans="1:14" s="12" customFormat="1" ht="25.5" x14ac:dyDescent="0.25">
      <c r="A300" s="13" t="str">
        <f>VLOOKUP(B300,'Plantilla publicacion'!$A$3:$B$490,2,0)</f>
        <v>Actividad propia</v>
      </c>
      <c r="B300" s="6" t="s">
        <v>627</v>
      </c>
      <c r="C300" s="227"/>
      <c r="D300" s="227">
        <f>VLOOKUP(B300,'Plantilla publicacion'!$A$3:$M$490,6,0)</f>
        <v>0</v>
      </c>
      <c r="E300" s="227"/>
      <c r="F300" s="227"/>
      <c r="G300" s="227"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f>VLOOKUP(B300,'Plantilla publicacion'!$A$3:$M$490,11,0)</f>
        <v>45730</v>
      </c>
      <c r="L300" s="7">
        <f>VLOOKUP(B300,'Plantilla publicacion'!$A$3:$M$490,12,0)</f>
        <v>46022</v>
      </c>
      <c r="M300" s="58"/>
      <c r="N300" s="17" t="str">
        <f>VLOOKUP(B300,'Plantilla publicacion'!$A$3:$M$490,13,0)</f>
        <v>73-GRUPO DE TRABAJO DE COMUNICACION</v>
      </c>
    </row>
    <row r="301" spans="1:14" ht="15.75" thickBot="1" x14ac:dyDescent="0.3">
      <c r="A301" s="13" t="str">
        <f>VLOOKUP(B301,'Plantilla publicacion'!$A$3:$B$490,2,0)</f>
        <v>Actividad propia</v>
      </c>
      <c r="B301" s="11" t="s">
        <v>629</v>
      </c>
      <c r="C301" s="227"/>
      <c r="D301" s="227">
        <f>VLOOKUP(B301,'Plantilla publicacion'!$A$3:$M$490,6,0)</f>
        <v>0</v>
      </c>
      <c r="E301" s="227"/>
      <c r="F301" s="227"/>
      <c r="G301" s="227"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1">
        <f>VLOOKUP(B301,'Plantilla publicacion'!$A$3:$M$490,11,0)</f>
        <v>45839</v>
      </c>
      <c r="L301" s="111">
        <f>VLOOKUP(B301,'Plantilla publicacion'!$A$3:$M$490,12,0)</f>
        <v>46022</v>
      </c>
      <c r="M301" s="112"/>
      <c r="N301" s="113" t="str">
        <f>VLOOKUP(B301,'Plantilla publicacion'!$A$3:$M$490,13,0)</f>
        <v>73-GRUPO DE TRABAJO DE COMUNICACION</v>
      </c>
    </row>
    <row r="302" spans="1:14" s="12" customFormat="1" ht="38.25" x14ac:dyDescent="0.25">
      <c r="A302" s="5" t="str">
        <f>VLOOKUP(B302,'Plantilla publicacion'!$A$3:$B$490,2,0)</f>
        <v>Producto</v>
      </c>
      <c r="B302" s="99" t="s">
        <v>1376</v>
      </c>
      <c r="C302" s="226" t="str">
        <f>VLOOKUP(B302,'Plantilla publicacion'!$A$3:$R$490,17,0)</f>
        <v>PND - 5-31-5-d- Convergencia regional - Gobierno digital para la gente / PES - Transformación Institucional</v>
      </c>
      <c r="D302" s="226" t="str">
        <f>VLOOKUP(B302,'Plantilla publicacion'!$A$3:$M$490,6,0)</f>
        <v>62-Fortalecer la infraestructura, uso y aprovechamiento de las tecnologías de la información, para optimizar la capacidad institucional</v>
      </c>
      <c r="E302" s="22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22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226" t="str">
        <f>VLOOKUP(B302,'Plantilla publicacion'!$A$3:$M$490,7,0)</f>
        <v>C-3599-0200-0005-53105b</v>
      </c>
      <c r="H302" s="101"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publicacion'!$A$3:$M$490,9,0)</f>
        <v>1</v>
      </c>
      <c r="J302" s="101" t="str">
        <f>VLOOKUP(B302,'Plantilla publicacion'!$A$3:$M$490,10,0)</f>
        <v>Númerica</v>
      </c>
      <c r="K302" s="176">
        <f>VLOOKUP(B302,'Plantilla publicacion'!$A$3:$M$490,11,0)</f>
        <v>45691</v>
      </c>
      <c r="L302" s="176">
        <f>VLOOKUP(B302,'Plantilla publicacion'!$A$3:$M$490,12,0)</f>
        <v>46007</v>
      </c>
      <c r="M302" s="101">
        <f>IF(ISERROR(VLOOKUP(B302,'Plantilla publicacion'!$A$3:$P$490,16,0)),"NA",VLOOKUP(B302,'Plantilla publicacion'!$A$3:$P$490,16,0))</f>
        <v>0</v>
      </c>
      <c r="N302" s="102" t="str">
        <f>VLOOKUP(B302,'Plantilla publicacion'!$A$3:$M$490,13,0)</f>
        <v>100-SECRETARIA GENERAL;
20-OFICINA DE TECNOLOGÍA E INFORMÁTICA;
73-GRUPO DE TRABAJO DE COMUNICACION</v>
      </c>
    </row>
    <row r="303" spans="1:14" s="12" customFormat="1" ht="25.5" x14ac:dyDescent="0.25">
      <c r="A303" s="13" t="str">
        <f>VLOOKUP(B303,'Plantilla publicacion'!$A$3:$B$490,2,0)</f>
        <v>Actividad propia</v>
      </c>
      <c r="B303" s="103" t="s">
        <v>1379</v>
      </c>
      <c r="C303" s="227"/>
      <c r="D303" s="227">
        <f>VLOOKUP(B303,'Plantilla publicacion'!$A$3:$M$490,6,0)</f>
        <v>0</v>
      </c>
      <c r="E303" s="227"/>
      <c r="F303" s="227"/>
      <c r="G303" s="227"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f>VLOOKUP(B303,'Plantilla publicacion'!$A$3:$M$490,11,0)</f>
        <v>45691</v>
      </c>
      <c r="L303" s="7">
        <f>VLOOKUP(B303,'Plantilla publicacion'!$A$3:$M$490,12,0)</f>
        <v>45709</v>
      </c>
      <c r="M303" s="58"/>
      <c r="N303" s="104" t="str">
        <f>VLOOKUP(B303,'Plantilla publicacion'!$A$3:$M$490,13,0)</f>
        <v>100-SECRETARIA GENERAL;
20-OFICINA DE TECNOLOGÍA E INFORMÁTICA</v>
      </c>
    </row>
    <row r="304" spans="1:14" ht="38.25" x14ac:dyDescent="0.25">
      <c r="A304" s="13" t="str">
        <f>VLOOKUP(B304,'Plantilla publicacion'!$A$3:$B$490,2,0)</f>
        <v>Actividad propia</v>
      </c>
      <c r="B304" s="103" t="s">
        <v>1382</v>
      </c>
      <c r="C304" s="227"/>
      <c r="D304" s="227">
        <f>VLOOKUP(B304,'Plantilla publicacion'!$A$3:$M$490,6,0)</f>
        <v>0</v>
      </c>
      <c r="E304" s="227"/>
      <c r="F304" s="227"/>
      <c r="G304" s="227"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f>VLOOKUP(B304,'Plantilla publicacion'!$A$3:$M$490,11,0)</f>
        <v>45705</v>
      </c>
      <c r="L304" s="7">
        <f>VLOOKUP(B304,'Plantilla publicacion'!$A$3:$M$490,12,0)</f>
        <v>45730</v>
      </c>
      <c r="M304" s="58"/>
      <c r="N304" s="104" t="str">
        <f>VLOOKUP(B304,'Plantilla publicacion'!$A$3:$M$490,13,0)</f>
        <v>100-SECRETARIA GENERAL;
20-OFICINA DE TECNOLOGÍA E INFORMÁTICA;
73-GRUPO DE TRABAJO DE COMUNICACION</v>
      </c>
    </row>
    <row r="305" spans="1:14" ht="39" thickBot="1" x14ac:dyDescent="0.3">
      <c r="A305" s="13" t="str">
        <f>VLOOKUP(B305,'Plantilla publicacion'!$A$3:$B$490,2,0)</f>
        <v>Actividad propia</v>
      </c>
      <c r="B305" s="105" t="s">
        <v>1384</v>
      </c>
      <c r="C305" s="228"/>
      <c r="D305" s="228">
        <f>VLOOKUP(B305,'Plantilla publicacion'!$A$3:$M$490,6,0)</f>
        <v>0</v>
      </c>
      <c r="E305" s="228"/>
      <c r="F305" s="228"/>
      <c r="G305" s="228" t="str">
        <f>VLOOKUP(B305,'Plantilla publicacion'!$A$3:$M$490,7,0)</f>
        <v>N/A</v>
      </c>
      <c r="H305" s="107" t="str">
        <f>VLOOKUP(B305,'Plantilla publicacion'!$A$3:$M$490,8,0)</f>
        <v>Ejecutar el plan de trabajo para una sede electrónica accesible, intuitiva y comprensible (Plan de trabajo con seguimiento y sus respectivas evidencias)</v>
      </c>
      <c r="I305" s="107">
        <f>VLOOKUP(B305,'Plantilla publicacion'!$A$3:$M$490,9,0)</f>
        <v>100</v>
      </c>
      <c r="J305" s="107" t="str">
        <f>VLOOKUP(B305,'Plantilla publicacion'!$A$3:$M$490,10,0)</f>
        <v>Porcentual</v>
      </c>
      <c r="K305" s="108">
        <f>VLOOKUP(B305,'Plantilla publicacion'!$A$3:$M$490,11,0)</f>
        <v>45733</v>
      </c>
      <c r="L305" s="108">
        <f>VLOOKUP(B305,'Plantilla publicacion'!$A$3:$M$490,12,0)</f>
        <v>46007</v>
      </c>
      <c r="M305" s="109"/>
      <c r="N305" s="110" t="str">
        <f>VLOOKUP(B305,'Plantilla publicacion'!$A$3:$M$490,13,0)</f>
        <v>100-SECRETARIA GENERAL;
20-OFICINA DE TECNOLOGÍA E INFORMÁTICA;
73-GRUPO DE TRABAJO DE COMUNICACION</v>
      </c>
    </row>
    <row r="306" spans="1:14" ht="32.25" customHeight="1" thickBot="1" x14ac:dyDescent="0.3">
      <c r="A306" s="13" t="e">
        <f>VLOOKUP(B306,'Plantilla publicacion'!$A$3:$B$490,2,0)</f>
        <v>#N/A</v>
      </c>
      <c r="B306" s="267" t="s">
        <v>54</v>
      </c>
      <c r="C306" s="268"/>
      <c r="D306" s="268"/>
      <c r="E306" s="268"/>
      <c r="F306" s="268"/>
      <c r="G306" s="268"/>
      <c r="H306" s="268"/>
      <c r="I306" s="268"/>
      <c r="J306" s="268"/>
      <c r="K306" s="268"/>
      <c r="L306" s="268"/>
      <c r="M306" s="268"/>
      <c r="N306" s="269"/>
    </row>
    <row r="307" spans="1:14" ht="48" customHeight="1" thickBot="1" x14ac:dyDescent="0.3">
      <c r="B307" s="22" t="s">
        <v>470</v>
      </c>
      <c r="C307" s="23" t="s">
        <v>1521</v>
      </c>
      <c r="D307" s="23" t="s">
        <v>0</v>
      </c>
      <c r="E307" s="23" t="s">
        <v>1469</v>
      </c>
      <c r="F307" s="23" t="s">
        <v>1524</v>
      </c>
      <c r="G307" s="23" t="s">
        <v>1</v>
      </c>
      <c r="H307" s="23" t="s">
        <v>2</v>
      </c>
      <c r="I307" s="23" t="s">
        <v>3</v>
      </c>
      <c r="J307" s="23" t="s">
        <v>4</v>
      </c>
      <c r="K307" s="24" t="s">
        <v>5</v>
      </c>
      <c r="L307" s="24" t="s">
        <v>6</v>
      </c>
      <c r="M307" s="57" t="s">
        <v>1522</v>
      </c>
      <c r="N307" s="25" t="s">
        <v>7</v>
      </c>
    </row>
    <row r="308" spans="1:14" s="12" customFormat="1" ht="25.5" x14ac:dyDescent="0.25">
      <c r="A308" s="5" t="str">
        <f>VLOOKUP(B308,'Plantilla publicacion'!$A$3:$B$490,2,0)</f>
        <v>Producto</v>
      </c>
      <c r="B308" s="15" t="s">
        <v>535</v>
      </c>
      <c r="C308" s="246" t="str">
        <f>VLOOKUP(B308,'Plantilla publicacion'!$A$3:$R$490,17,0)</f>
        <v>PND - 5-31-5-b- Convergencia regional - Entidades públicas territoriales y nacionales fortalecidas / PES - Transformación Institucional</v>
      </c>
      <c r="D308" s="246" t="str">
        <f>VLOOKUP(B308,'Plantilla publicacion'!$A$3:$M$490,6,0)</f>
        <v>60-Fortalecer el Sistema Integral de Gestión Institucional en el marco del Modelo Integrado de Planeación y gestión para mejorar la prestación del servicio.</v>
      </c>
      <c r="E308" s="246"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46"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46"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75">
        <f>VLOOKUP(B308,'Plantilla publicacion'!$A$3:$M$490,11,0)</f>
        <v>45670</v>
      </c>
      <c r="L308" s="175">
        <f>VLOOKUP(B308,'Plantilla publicacion'!$A$3:$M$490,12,0)</f>
        <v>46003</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row>
    <row r="309" spans="1:14" ht="38.25" x14ac:dyDescent="0.25">
      <c r="A309" s="13" t="str">
        <f>VLOOKUP(B309,'Plantilla publicacion'!$A$3:$B$490,2,0)</f>
        <v>Actividad propia</v>
      </c>
      <c r="B309" s="6" t="s">
        <v>536</v>
      </c>
      <c r="C309" s="227"/>
      <c r="D309" s="227">
        <f>VLOOKUP(B309,'Plantilla publicacion'!$A$3:$M$490,6,0)</f>
        <v>0</v>
      </c>
      <c r="E309" s="227"/>
      <c r="F309" s="227"/>
      <c r="G309" s="227"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f>VLOOKUP(B309,'Plantilla publicacion'!$A$3:$M$490,11,0)</f>
        <v>45670</v>
      </c>
      <c r="L309" s="7">
        <f>VLOOKUP(B309,'Plantilla publicacion'!$A$3:$M$490,12,0)</f>
        <v>45688</v>
      </c>
      <c r="M309" s="58"/>
      <c r="N309" s="17" t="str">
        <f>VLOOKUP(B309,'Plantilla publicacion'!$A$3:$M$490,13,0)</f>
        <v>20-OFICINA DE TECNOLOGÍA E INFORMÁTICA</v>
      </c>
    </row>
    <row r="310" spans="1:14" ht="39" thickBot="1" x14ac:dyDescent="0.3">
      <c r="A310" s="13" t="str">
        <f>VLOOKUP(B310,'Plantilla publicacion'!$A$3:$B$490,2,0)</f>
        <v>Actividad propia</v>
      </c>
      <c r="B310" s="11" t="s">
        <v>537</v>
      </c>
      <c r="C310" s="227"/>
      <c r="D310" s="227">
        <f>VLOOKUP(B310,'Plantilla publicacion'!$A$3:$M$490,6,0)</f>
        <v>0</v>
      </c>
      <c r="E310" s="227"/>
      <c r="F310" s="227"/>
      <c r="G310" s="227"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1">
        <f>VLOOKUP(B310,'Plantilla publicacion'!$A$3:$M$490,11,0)</f>
        <v>45691</v>
      </c>
      <c r="L310" s="111">
        <f>VLOOKUP(B310,'Plantilla publicacion'!$A$3:$M$490,12,0)</f>
        <v>46003</v>
      </c>
      <c r="M310" s="112"/>
      <c r="N310" s="113" t="str">
        <f>VLOOKUP(B310,'Plantilla publicacion'!$A$3:$M$490,13,0)</f>
        <v>20-OFICINA DE TECNOLOGÍA E INFORMÁTICA</v>
      </c>
    </row>
    <row r="311" spans="1:14" s="12" customFormat="1" ht="25.5" x14ac:dyDescent="0.25">
      <c r="A311" s="5" t="str">
        <f>VLOOKUP(B311,'Plantilla publicacion'!$A$3:$B$490,2,0)</f>
        <v>Producto</v>
      </c>
      <c r="B311" s="99" t="s">
        <v>538</v>
      </c>
      <c r="C311" s="226" t="str">
        <f>VLOOKUP(B311,'Plantilla publicacion'!$A$3:$R$490,17,0)</f>
        <v>PND - 5-31-5-b- Convergencia regional - Entidades públicas territoriales y nacionales fortalecidas / PES - Transformación Institucional</v>
      </c>
      <c r="D311" s="226" t="str">
        <f>VLOOKUP(B311,'Plantilla publicacion'!$A$3:$M$490,6,0)</f>
        <v>60-Fortalecer el Sistema Integral de Gestión Institucional en el marco del Modelo Integrado de Planeación y gestión para mejorar la prestación del servicio.</v>
      </c>
      <c r="E311" s="22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22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226" t="str">
        <f>VLOOKUP(B311,'Plantilla publicacion'!$A$3:$M$490,7,0)</f>
        <v>C-3599-0200-0006-53105d</v>
      </c>
      <c r="H311" s="101" t="str">
        <f>VLOOKUP(B311,'Plantilla publicacion'!$A$3:$M$490,8,0)</f>
        <v>Plan de tratamiento de riesgos de Seguridad y Privacidad de la información, monitoreado (Informes de seguimiento y avance trimestrales con soportes documentales del cumplimiento)</v>
      </c>
      <c r="I311" s="101">
        <f>VLOOKUP(B311,'Plantilla publicacion'!$A$3:$M$490,9,0)</f>
        <v>100</v>
      </c>
      <c r="J311" s="101" t="str">
        <f>VLOOKUP(B311,'Plantilla publicacion'!$A$3:$M$490,10,0)</f>
        <v>Porcentual</v>
      </c>
      <c r="K311" s="176">
        <f>VLOOKUP(B311,'Plantilla publicacion'!$A$3:$M$490,11,0)</f>
        <v>45684</v>
      </c>
      <c r="L311" s="176">
        <f>VLOOKUP(B311,'Plantilla publicacion'!$A$3:$M$490,12,0)</f>
        <v>46003</v>
      </c>
      <c r="M311" s="101" t="str">
        <f>IF(ISERROR(VLOOKUP(B311,'Plantilla publicacion'!$A$3:$P$490,16,0)),"NA",VLOOKUP(B311,'Plantilla publicacion'!$A$3:$P$490,16,0))</f>
        <v>DECRETO 612</v>
      </c>
      <c r="N311" s="102" t="str">
        <f>VLOOKUP(B311,'Plantilla publicacion'!$A$3:$M$490,13,0)</f>
        <v>20-OFICINA DE TECNOLOGÍA E INFORMÁTICA</v>
      </c>
    </row>
    <row r="312" spans="1:14" ht="38.25" x14ac:dyDescent="0.25">
      <c r="A312" s="13" t="str">
        <f>VLOOKUP(B312,'Plantilla publicacion'!$A$3:$B$490,2,0)</f>
        <v>Actividad propia</v>
      </c>
      <c r="B312" s="103" t="s">
        <v>540</v>
      </c>
      <c r="C312" s="227"/>
      <c r="D312" s="227">
        <f>VLOOKUP(B312,'Plantilla publicacion'!$A$3:$M$490,6,0)</f>
        <v>0</v>
      </c>
      <c r="E312" s="227"/>
      <c r="F312" s="227"/>
      <c r="G312" s="227"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f>VLOOKUP(B312,'Plantilla publicacion'!$A$3:$M$490,11,0)</f>
        <v>45684</v>
      </c>
      <c r="L312" s="7">
        <f>VLOOKUP(B312,'Plantilla publicacion'!$A$3:$M$490,12,0)</f>
        <v>45777</v>
      </c>
      <c r="M312" s="58"/>
      <c r="N312" s="104" t="str">
        <f>VLOOKUP(B312,'Plantilla publicacion'!$A$3:$M$490,13,0)</f>
        <v>20-OFICINA DE TECNOLOGÍA E INFORMÁTICA</v>
      </c>
    </row>
    <row r="313" spans="1:14" ht="39" thickBot="1" x14ac:dyDescent="0.3">
      <c r="A313" s="13" t="str">
        <f>VLOOKUP(B313,'Plantilla publicacion'!$A$3:$B$490,2,0)</f>
        <v>Actividad propia</v>
      </c>
      <c r="B313" s="119" t="s">
        <v>542</v>
      </c>
      <c r="C313" s="227"/>
      <c r="D313" s="227">
        <f>VLOOKUP(B313,'Plantilla publicacion'!$A$3:$M$490,6,0)</f>
        <v>0</v>
      </c>
      <c r="E313" s="227"/>
      <c r="F313" s="227"/>
      <c r="G313" s="227"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f>VLOOKUP(B313,'Plantilla publicacion'!$A$3:$M$490,11,0)</f>
        <v>45748</v>
      </c>
      <c r="L313" s="7">
        <f>VLOOKUP(B313,'Plantilla publicacion'!$A$3:$M$490,12,0)</f>
        <v>46003</v>
      </c>
      <c r="M313" s="58"/>
      <c r="N313" s="104" t="str">
        <f>VLOOKUP(B313,'Plantilla publicacion'!$A$3:$M$490,13,0)</f>
        <v>20-OFICINA DE TECNOLOGÍA E INFORMÁTICA</v>
      </c>
    </row>
    <row r="314" spans="1:14" ht="32.25" customHeight="1" thickBot="1" x14ac:dyDescent="0.3">
      <c r="A314" s="13" t="e">
        <f>VLOOKUP(B314,'Plantilla publicacion'!$A$3:$B$490,2,0)</f>
        <v>#N/A</v>
      </c>
      <c r="B314" s="271" t="s">
        <v>55</v>
      </c>
      <c r="C314" s="272"/>
      <c r="D314" s="272"/>
      <c r="E314" s="272"/>
      <c r="F314" s="272"/>
      <c r="G314" s="272"/>
      <c r="H314" s="272"/>
      <c r="I314" s="272"/>
      <c r="J314" s="272"/>
      <c r="K314" s="272"/>
      <c r="L314" s="272"/>
      <c r="M314" s="272"/>
      <c r="N314" s="273"/>
    </row>
    <row r="315" spans="1:14" ht="48" customHeight="1" thickBot="1" x14ac:dyDescent="0.3">
      <c r="B315" s="114" t="s">
        <v>470</v>
      </c>
      <c r="C315" s="115" t="s">
        <v>1521</v>
      </c>
      <c r="D315" s="115" t="s">
        <v>0</v>
      </c>
      <c r="E315" s="115" t="s">
        <v>1469</v>
      </c>
      <c r="F315" s="115" t="s">
        <v>1524</v>
      </c>
      <c r="G315" s="115" t="s">
        <v>1</v>
      </c>
      <c r="H315" s="115" t="s">
        <v>2</v>
      </c>
      <c r="I315" s="115" t="s">
        <v>3</v>
      </c>
      <c r="J315" s="115" t="s">
        <v>4</v>
      </c>
      <c r="K315" s="116" t="s">
        <v>5</v>
      </c>
      <c r="L315" s="116" t="s">
        <v>6</v>
      </c>
      <c r="M315" s="117" t="s">
        <v>1522</v>
      </c>
      <c r="N315" s="118" t="s">
        <v>7</v>
      </c>
    </row>
    <row r="316" spans="1:14" s="12" customFormat="1" ht="25.5" x14ac:dyDescent="0.25">
      <c r="A316" s="5" t="str">
        <f>VLOOKUP(B316,'Plantilla publicacion'!$A$3:$B$490,2,0)</f>
        <v>Producto</v>
      </c>
      <c r="B316" s="15" t="s">
        <v>668</v>
      </c>
      <c r="C316" s="246" t="str">
        <f>VLOOKUP(B316,'Plantilla publicacion'!$A$3:$R$490,17,0)</f>
        <v>PND - 5-31-5-b- Convergencia regional - Entidades públicas territoriales y nacionales fortalecidas / PES - Transformación Institucional</v>
      </c>
      <c r="D316" s="246" t="str">
        <f>VLOOKUP(B316,'Plantilla publicacion'!$A$3:$M$490,6,0)</f>
        <v>60-Fortalecer el Sistema Integral de Gestión Institucional en el marco del Modelo Integrado de Planeación y gestión para mejorar la prestación del servicio.</v>
      </c>
      <c r="E316" s="246"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46"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46"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75">
        <f>VLOOKUP(B316,'Plantilla publicacion'!$A$3:$M$490,11,0)</f>
        <v>45691</v>
      </c>
      <c r="L316" s="175">
        <f>VLOOKUP(B316,'Plantilla publicacion'!$A$3:$M$490,12,0)</f>
        <v>46010</v>
      </c>
      <c r="M316" s="15">
        <f>IF(ISERROR(VLOOKUP(B316,'Plantilla publicacion'!$A$3:$P$490,16,0)),"NA",VLOOKUP(B316,'Plantilla publicacion'!$A$3:$P$490,16,0))</f>
        <v>0</v>
      </c>
      <c r="N316" s="15" t="str">
        <f>VLOOKUP(B316,'Plantilla publicacion'!$A$3:$M$490,13,0)</f>
        <v>60-GRUPO DE TRABAJO DE GESTIÓN JUDICIAL ADSCRITO A LA OFICINA ASESORA JURÍDICA</v>
      </c>
    </row>
    <row r="317" spans="1:14" ht="38.25" x14ac:dyDescent="0.25">
      <c r="A317" s="13" t="str">
        <f>VLOOKUP(B317,'Plantilla publicacion'!$A$3:$B$490,2,0)</f>
        <v>Actividad propia</v>
      </c>
      <c r="B317" s="6" t="s">
        <v>670</v>
      </c>
      <c r="C317" s="227"/>
      <c r="D317" s="227">
        <f>VLOOKUP(B317,'Plantilla publicacion'!$A$3:$M$490,6,0)</f>
        <v>0</v>
      </c>
      <c r="E317" s="227"/>
      <c r="F317" s="227"/>
      <c r="G317" s="227"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f>VLOOKUP(B317,'Plantilla publicacion'!$A$3:$M$490,11,0)</f>
        <v>45691</v>
      </c>
      <c r="L317" s="7">
        <f>VLOOKUP(B317,'Plantilla publicacion'!$A$3:$M$490,12,0)</f>
        <v>45747</v>
      </c>
      <c r="M317" s="58"/>
      <c r="N317" s="17" t="str">
        <f>VLOOKUP(B317,'Plantilla publicacion'!$A$3:$M$490,13,0)</f>
        <v>60-GRUPO DE TRABAJO DE GESTIÓN JUDICIAL ADSCRITO A LA OFICINA ASESORA JURÍDICA</v>
      </c>
    </row>
    <row r="318" spans="1:14" ht="38.25" x14ac:dyDescent="0.25">
      <c r="A318" s="13" t="str">
        <f>VLOOKUP(B318,'Plantilla publicacion'!$A$3:$B$490,2,0)</f>
        <v>Actividad propia</v>
      </c>
      <c r="B318" s="6" t="s">
        <v>672</v>
      </c>
      <c r="C318" s="227"/>
      <c r="D318" s="227">
        <f>VLOOKUP(B318,'Plantilla publicacion'!$A$3:$M$490,6,0)</f>
        <v>0</v>
      </c>
      <c r="E318" s="227"/>
      <c r="F318" s="227"/>
      <c r="G318" s="227"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f>VLOOKUP(B318,'Plantilla publicacion'!$A$3:$M$490,11,0)</f>
        <v>45839</v>
      </c>
      <c r="L318" s="7">
        <f>VLOOKUP(B318,'Plantilla publicacion'!$A$3:$M$490,12,0)</f>
        <v>45869</v>
      </c>
      <c r="M318" s="58"/>
      <c r="N318" s="17" t="str">
        <f>VLOOKUP(B318,'Plantilla publicacion'!$A$3:$M$490,13,0)</f>
        <v>60-GRUPO DE TRABAJO DE GESTIÓN JUDICIAL ADSCRITO A LA OFICINA ASESORA JURÍDICA</v>
      </c>
    </row>
    <row r="319" spans="1:14" ht="38.25" x14ac:dyDescent="0.25">
      <c r="A319" s="13" t="str">
        <f>VLOOKUP(B319,'Plantilla publicacion'!$A$3:$B$490,2,0)</f>
        <v>Actividad propia</v>
      </c>
      <c r="B319" s="6" t="s">
        <v>674</v>
      </c>
      <c r="C319" s="227"/>
      <c r="D319" s="227">
        <f>VLOOKUP(B319,'Plantilla publicacion'!$A$3:$M$490,6,0)</f>
        <v>0</v>
      </c>
      <c r="E319" s="227"/>
      <c r="F319" s="227"/>
      <c r="G319" s="227"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f>VLOOKUP(B319,'Plantilla publicacion'!$A$3:$M$490,11,0)</f>
        <v>45931</v>
      </c>
      <c r="L319" s="7">
        <f>VLOOKUP(B319,'Plantilla publicacion'!$A$3:$M$490,12,0)</f>
        <v>45989</v>
      </c>
      <c r="M319" s="58"/>
      <c r="N319" s="17" t="str">
        <f>VLOOKUP(B319,'Plantilla publicacion'!$A$3:$M$490,13,0)</f>
        <v>60-GRUPO DE TRABAJO DE GESTIÓN JUDICIAL ADSCRITO A LA OFICINA ASESORA JURÍDICA</v>
      </c>
    </row>
    <row r="320" spans="1:14" s="12" customFormat="1" ht="39" thickBot="1" x14ac:dyDescent="0.3">
      <c r="A320" s="13" t="str">
        <f>VLOOKUP(B320,'Plantilla publicacion'!$A$3:$B$490,2,0)</f>
        <v>Actividad propia</v>
      </c>
      <c r="B320" s="11" t="s">
        <v>676</v>
      </c>
      <c r="C320" s="227"/>
      <c r="D320" s="227">
        <f>VLOOKUP(B320,'Plantilla publicacion'!$A$3:$M$490,6,0)</f>
        <v>0</v>
      </c>
      <c r="E320" s="227"/>
      <c r="F320" s="227"/>
      <c r="G320" s="227"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1">
        <f>VLOOKUP(B320,'Plantilla publicacion'!$A$3:$M$490,11,0)</f>
        <v>45992</v>
      </c>
      <c r="L320" s="111">
        <f>VLOOKUP(B320,'Plantilla publicacion'!$A$3:$M$490,12,0)</f>
        <v>46010</v>
      </c>
      <c r="M320" s="112"/>
      <c r="N320" s="113" t="str">
        <f>VLOOKUP(B320,'Plantilla publicacion'!$A$3:$M$490,13,0)</f>
        <v>60-GRUPO DE TRABAJO DE GESTIÓN JUDICIAL ADSCRITO A LA OFICINA ASESORA JURÍDICA</v>
      </c>
    </row>
    <row r="321" spans="1:14" s="12" customFormat="1" ht="38.25" customHeight="1" x14ac:dyDescent="0.25">
      <c r="A321" s="5" t="str">
        <f>VLOOKUP(B321,'Plantilla publicacion'!$A$3:$B$490,2,0)</f>
        <v>Producto</v>
      </c>
      <c r="B321" s="99" t="s">
        <v>678</v>
      </c>
      <c r="C321" s="226" t="str">
        <f>VLOOKUP(B321,'Plantilla publicacion'!$A$3:$R$490,17,0)</f>
        <v>PND - 5-31-5-b- Convergencia regional - Entidades públicas territoriales y nacionales fortalecidas / PES - Transformación Institucional</v>
      </c>
      <c r="D321" s="226" t="str">
        <f>VLOOKUP(B321,'Plantilla publicacion'!$A$3:$M$490,6,0)</f>
        <v>60-Fortalecer el Sistema Integral de Gestión Institucional en el marco del Modelo Integrado de Planeación y gestión para mejorar la prestación del servicio.</v>
      </c>
      <c r="E321" s="22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22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226" t="str">
        <f>VLOOKUP(B321,'Plantilla publicacion'!$A$3:$M$490,7,0)</f>
        <v>N/A</v>
      </c>
      <c r="H321" s="101" t="str">
        <f>VLOOKUP(B321,'Plantilla publicacion'!$A$3:$M$490,8,0)</f>
        <v>Política de Prevención del Daño Antijurídico para la bianulidad 2026-2027, formulada (Documento con la Política de prevención del Daño Antijurídico formulada)</v>
      </c>
      <c r="I321" s="101">
        <f>VLOOKUP(B321,'Plantilla publicacion'!$A$3:$M$490,9,0)</f>
        <v>1</v>
      </c>
      <c r="J321" s="101" t="str">
        <f>VLOOKUP(B321,'Plantilla publicacion'!$A$3:$M$490,10,0)</f>
        <v>Númerica</v>
      </c>
      <c r="K321" s="176">
        <f>VLOOKUP(B321,'Plantilla publicacion'!$A$3:$M$490,11,0)</f>
        <v>45811</v>
      </c>
      <c r="L321" s="176">
        <f>VLOOKUP(B321,'Plantilla publicacion'!$A$3:$M$490,12,0)</f>
        <v>46022</v>
      </c>
      <c r="M321" s="101" t="str">
        <f>IF(ISERROR(VLOOKUP(B321,'Plantilla publicacion'!$A$3:$P$490,16,0)),"NA",VLOOKUP(B321,'Plantilla publicacion'!$A$3:$P$490,16,0))</f>
        <v>PES_20230253 / PEI_19</v>
      </c>
      <c r="N321" s="102" t="str">
        <f>VLOOKUP(B321,'Plantilla publicacion'!$A$3:$M$490,13,0)</f>
        <v>60-GRUPO DE TRABAJO DE GESTIÓN JUDICIAL ADSCRITO A LA OFICINA ASESORA JURÍDICA</v>
      </c>
    </row>
    <row r="322" spans="1:14" ht="38.25" x14ac:dyDescent="0.25">
      <c r="A322" s="13" t="str">
        <f>VLOOKUP(B322,'Plantilla publicacion'!$A$3:$B$490,2,0)</f>
        <v>Actividad propia</v>
      </c>
      <c r="B322" s="103" t="s">
        <v>680</v>
      </c>
      <c r="C322" s="227"/>
      <c r="D322" s="227">
        <f>VLOOKUP(B322,'Plantilla publicacion'!$A$3:$M$490,6,0)</f>
        <v>0</v>
      </c>
      <c r="E322" s="227"/>
      <c r="F322" s="227"/>
      <c r="G322" s="227"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f>VLOOKUP(B322,'Plantilla publicacion'!$A$3:$M$490,11,0)</f>
        <v>45811</v>
      </c>
      <c r="L322" s="7">
        <f>VLOOKUP(B322,'Plantilla publicacion'!$A$3:$M$490,12,0)</f>
        <v>45930</v>
      </c>
      <c r="M322" s="58"/>
      <c r="N322" s="104" t="str">
        <f>VLOOKUP(B322,'Plantilla publicacion'!$A$3:$M$490,13,0)</f>
        <v>60-GRUPO DE TRABAJO DE GESTIÓN JUDICIAL ADSCRITO A LA OFICINA ASESORA JURÍDICA</v>
      </c>
    </row>
    <row r="323" spans="1:14" ht="25.5" x14ac:dyDescent="0.25">
      <c r="A323" s="13" t="str">
        <f>VLOOKUP(B323,'Plantilla publicacion'!$A$3:$B$490,2,0)</f>
        <v>Actividad propia</v>
      </c>
      <c r="B323" s="103" t="s">
        <v>682</v>
      </c>
      <c r="C323" s="227"/>
      <c r="D323" s="227">
        <f>VLOOKUP(B323,'Plantilla publicacion'!$A$3:$M$490,6,0)</f>
        <v>0</v>
      </c>
      <c r="E323" s="227"/>
      <c r="F323" s="227"/>
      <c r="G323" s="227"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f>VLOOKUP(B323,'Plantilla publicacion'!$A$3:$M$490,11,0)</f>
        <v>45931</v>
      </c>
      <c r="L323" s="7">
        <f>VLOOKUP(B323,'Plantilla publicacion'!$A$3:$M$490,12,0)</f>
        <v>45961</v>
      </c>
      <c r="M323" s="58"/>
      <c r="N323" s="104" t="str">
        <f>VLOOKUP(B323,'Plantilla publicacion'!$A$3:$M$490,13,0)</f>
        <v>60-GRUPO DE TRABAJO DE GESTIÓN JUDICIAL ADSCRITO A LA OFICINA ASESORA JURÍDICA</v>
      </c>
    </row>
    <row r="324" spans="1:14" ht="25.5" x14ac:dyDescent="0.25">
      <c r="A324" s="13" t="str">
        <f>VLOOKUP(B324,'Plantilla publicacion'!$A$3:$B$490,2,0)</f>
        <v>Actividad propia</v>
      </c>
      <c r="B324" s="103" t="s">
        <v>684</v>
      </c>
      <c r="C324" s="227"/>
      <c r="D324" s="227">
        <f>VLOOKUP(B324,'Plantilla publicacion'!$A$3:$M$490,6,0)</f>
        <v>0</v>
      </c>
      <c r="E324" s="227"/>
      <c r="F324" s="227"/>
      <c r="G324" s="227"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f>VLOOKUP(B324,'Plantilla publicacion'!$A$3:$M$490,11,0)</f>
        <v>45965</v>
      </c>
      <c r="L324" s="7">
        <f>VLOOKUP(B324,'Plantilla publicacion'!$A$3:$M$490,12,0)</f>
        <v>45989</v>
      </c>
      <c r="M324" s="58"/>
      <c r="N324" s="104" t="str">
        <f>VLOOKUP(B324,'Plantilla publicacion'!$A$3:$M$490,13,0)</f>
        <v>60-GRUPO DE TRABAJO DE GESTIÓN JUDICIAL ADSCRITO A LA OFICINA ASESORA JURÍDICA</v>
      </c>
    </row>
    <row r="325" spans="1:14" ht="25.5" x14ac:dyDescent="0.25">
      <c r="A325" s="13" t="str">
        <f>VLOOKUP(B325,'Plantilla publicacion'!$A$3:$B$490,2,0)</f>
        <v>Actividad propia</v>
      </c>
      <c r="B325" s="103" t="s">
        <v>686</v>
      </c>
      <c r="C325" s="227"/>
      <c r="D325" s="227">
        <f>VLOOKUP(B325,'Plantilla publicacion'!$A$3:$M$490,6,0)</f>
        <v>0</v>
      </c>
      <c r="E325" s="227"/>
      <c r="F325" s="227"/>
      <c r="G325" s="227"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f>VLOOKUP(B325,'Plantilla publicacion'!$A$3:$M$490,11,0)</f>
        <v>45992</v>
      </c>
      <c r="L325" s="7">
        <f>VLOOKUP(B325,'Plantilla publicacion'!$A$3:$M$490,12,0)</f>
        <v>46006</v>
      </c>
      <c r="M325" s="58"/>
      <c r="N325" s="104" t="str">
        <f>VLOOKUP(B325,'Plantilla publicacion'!$A$3:$M$490,13,0)</f>
        <v>60-GRUPO DE TRABAJO DE GESTIÓN JUDICIAL ADSCRITO A LA OFICINA ASESORA JURÍDICA</v>
      </c>
    </row>
    <row r="326" spans="1:14" ht="26.25" thickBot="1" x14ac:dyDescent="0.3">
      <c r="A326" s="13" t="str">
        <f>VLOOKUP(B326,'Plantilla publicacion'!$A$3:$B$490,2,0)</f>
        <v>Actividad propia</v>
      </c>
      <c r="B326" s="105" t="s">
        <v>688</v>
      </c>
      <c r="C326" s="228"/>
      <c r="D326" s="228">
        <f>VLOOKUP(B326,'Plantilla publicacion'!$A$3:$M$490,6,0)</f>
        <v>0</v>
      </c>
      <c r="E326" s="228"/>
      <c r="F326" s="228"/>
      <c r="G326" s="228" t="str">
        <f>VLOOKUP(B326,'Plantilla publicacion'!$A$3:$M$490,7,0)</f>
        <v>N/A</v>
      </c>
      <c r="H326" s="107" t="str">
        <f>VLOOKUP(B326,'Plantilla publicacion'!$A$3:$M$490,8,0)</f>
        <v>Enviar a la ANDJE la formulación de la Política de Prevención del Daño Antijurídico para aprobación. (Soporte de envío del documento a la ANDJE/único entregable)</v>
      </c>
      <c r="I326" s="107">
        <f>VLOOKUP(B326,'Plantilla publicacion'!$A$3:$M$490,9,0)</f>
        <v>1</v>
      </c>
      <c r="J326" s="107" t="str">
        <f>VLOOKUP(B326,'Plantilla publicacion'!$A$3:$M$490,10,0)</f>
        <v>Númerica</v>
      </c>
      <c r="K326" s="108">
        <f>VLOOKUP(B326,'Plantilla publicacion'!$A$3:$M$490,11,0)</f>
        <v>46007</v>
      </c>
      <c r="L326" s="108">
        <f>VLOOKUP(B326,'Plantilla publicacion'!$A$3:$M$490,12,0)</f>
        <v>46022</v>
      </c>
      <c r="M326" s="109"/>
      <c r="N326" s="110" t="str">
        <f>VLOOKUP(B326,'Plantilla publicacion'!$A$3:$M$490,13,0)</f>
        <v>60-GRUPO DE TRABAJO DE GESTIÓN JUDICIAL ADSCRITO A LA OFICINA ASESORA JURÍDICA</v>
      </c>
    </row>
    <row r="327" spans="1:14" s="12" customFormat="1" ht="25.5" x14ac:dyDescent="0.25">
      <c r="A327" s="5" t="str">
        <f>VLOOKUP(B327,'Plantilla publicacion'!$A$3:$B$490,2,0)</f>
        <v>Producto</v>
      </c>
      <c r="B327" s="15" t="s">
        <v>690</v>
      </c>
      <c r="C327" s="227" t="str">
        <f>VLOOKUP(B327,'Plantilla publicacion'!$A$3:$R$490,17,0)</f>
        <v>PND - 5-31-5-b- Convergencia regional - Entidades públicas territoriales y nacionales fortalecidas / PES - Transformación Institucional</v>
      </c>
      <c r="D327" s="227" t="str">
        <f>VLOOKUP(B327,'Plantilla publicacion'!$A$3:$M$490,6,0)</f>
        <v>56-Fortalecer la gestión de la información, el conocimiento y la innovación para optimizar la capacidad institucional</v>
      </c>
      <c r="E327" s="22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2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27"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75">
        <f>VLOOKUP(B327,'Plantilla publicacion'!$A$3:$M$490,11,0)</f>
        <v>45684</v>
      </c>
      <c r="L327" s="175">
        <f>VLOOKUP(B327,'Plantilla publicacion'!$A$3:$M$490,12,0)</f>
        <v>45989</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row>
    <row r="328" spans="1:14" ht="25.5" x14ac:dyDescent="0.25">
      <c r="A328" s="13" t="str">
        <f>VLOOKUP(B328,'Plantilla publicacion'!$A$3:$B$490,2,0)</f>
        <v>Actividad propia</v>
      </c>
      <c r="B328" s="6" t="s">
        <v>692</v>
      </c>
      <c r="C328" s="227"/>
      <c r="D328" s="227">
        <f>VLOOKUP(B328,'Plantilla publicacion'!$A$3:$M$490,6,0)</f>
        <v>0</v>
      </c>
      <c r="E328" s="227"/>
      <c r="F328" s="227"/>
      <c r="G328" s="227"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f>VLOOKUP(B328,'Plantilla publicacion'!$A$3:$M$490,11,0)</f>
        <v>45684</v>
      </c>
      <c r="L328" s="7">
        <f>VLOOKUP(B328,'Plantilla publicacion'!$A$3:$M$490,12,0)</f>
        <v>45716</v>
      </c>
      <c r="M328" s="58"/>
      <c r="N328" s="17" t="str">
        <f>VLOOKUP(B328,'Plantilla publicacion'!$A$3:$M$490,13,0)</f>
        <v>60-GRUPO DE TRABAJO DE GESTIÓN JUDICIAL ADSCRITO A LA OFICINA ASESORA JURÍDICA</v>
      </c>
    </row>
    <row r="329" spans="1:14" ht="25.5" x14ac:dyDescent="0.25">
      <c r="A329" s="13" t="str">
        <f>VLOOKUP(B329,'Plantilla publicacion'!$A$3:$B$490,2,0)</f>
        <v>Actividad propia</v>
      </c>
      <c r="B329" s="6" t="s">
        <v>694</v>
      </c>
      <c r="C329" s="227"/>
      <c r="D329" s="227">
        <f>VLOOKUP(B329,'Plantilla publicacion'!$A$3:$M$490,6,0)</f>
        <v>0</v>
      </c>
      <c r="E329" s="227"/>
      <c r="F329" s="227"/>
      <c r="G329" s="227"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f>VLOOKUP(B329,'Plantilla publicacion'!$A$3:$M$490,11,0)</f>
        <v>45719</v>
      </c>
      <c r="L329" s="7">
        <f>VLOOKUP(B329,'Plantilla publicacion'!$A$3:$M$490,12,0)</f>
        <v>45930</v>
      </c>
      <c r="M329" s="58"/>
      <c r="N329" s="17" t="str">
        <f>VLOOKUP(B329,'Plantilla publicacion'!$A$3:$M$490,13,0)</f>
        <v>60-GRUPO DE TRABAJO DE GESTIÓN JUDICIAL ADSCRITO A LA OFICINA ASESORA JURÍDICA</v>
      </c>
    </row>
    <row r="330" spans="1:14" ht="51.75" thickBot="1" x14ac:dyDescent="0.3">
      <c r="A330" s="13" t="str">
        <f>VLOOKUP(B330,'Plantilla publicacion'!$A$3:$B$490,2,0)</f>
        <v>Actividad propia</v>
      </c>
      <c r="B330" s="19" t="s">
        <v>695</v>
      </c>
      <c r="C330" s="227"/>
      <c r="D330" s="227">
        <f>VLOOKUP(B330,'Plantilla publicacion'!$A$3:$M$490,6,0)</f>
        <v>0</v>
      </c>
      <c r="E330" s="227"/>
      <c r="F330" s="227"/>
      <c r="G330" s="227"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f>VLOOKUP(B330,'Plantilla publicacion'!$A$3:$M$490,11,0)</f>
        <v>45748</v>
      </c>
      <c r="L330" s="7">
        <f>VLOOKUP(B330,'Plantilla publicacion'!$A$3:$M$490,12,0)</f>
        <v>45989</v>
      </c>
      <c r="M330" s="58"/>
      <c r="N330" s="17" t="str">
        <f>VLOOKUP(B330,'Plantilla publicacion'!$A$3:$M$490,13,0)</f>
        <v>60-GRUPO DE TRABAJO DE GESTIÓN JUDICIAL ADSCRITO A LA OFICINA ASESORA JURÍDICA</v>
      </c>
    </row>
    <row r="331" spans="1:14" ht="32.25" customHeight="1" thickBot="1" x14ac:dyDescent="0.3">
      <c r="A331" s="13" t="e">
        <f>VLOOKUP(B331,'Plantilla publicacion'!$A$3:$B$490,2,0)</f>
        <v>#N/A</v>
      </c>
      <c r="B331" s="264" t="s">
        <v>56</v>
      </c>
      <c r="C331" s="265"/>
      <c r="D331" s="265"/>
      <c r="E331" s="265"/>
      <c r="F331" s="265"/>
      <c r="G331" s="265"/>
      <c r="H331" s="265"/>
      <c r="I331" s="265"/>
      <c r="J331" s="265"/>
      <c r="K331" s="265"/>
      <c r="L331" s="265"/>
      <c r="M331" s="265"/>
      <c r="N331" s="266"/>
    </row>
    <row r="332" spans="1:14" ht="48" customHeight="1" thickBot="1" x14ac:dyDescent="0.3">
      <c r="B332" s="22" t="s">
        <v>470</v>
      </c>
      <c r="C332" s="23" t="s">
        <v>1521</v>
      </c>
      <c r="D332" s="23" t="s">
        <v>0</v>
      </c>
      <c r="E332" s="23" t="s">
        <v>1469</v>
      </c>
      <c r="F332" s="23" t="s">
        <v>1524</v>
      </c>
      <c r="G332" s="23" t="s">
        <v>1</v>
      </c>
      <c r="H332" s="23" t="s">
        <v>2</v>
      </c>
      <c r="I332" s="23" t="s">
        <v>3</v>
      </c>
      <c r="J332" s="23" t="s">
        <v>4</v>
      </c>
      <c r="K332" s="24" t="s">
        <v>5</v>
      </c>
      <c r="L332" s="24" t="s">
        <v>6</v>
      </c>
      <c r="M332" s="57" t="s">
        <v>1522</v>
      </c>
      <c r="N332" s="25" t="s">
        <v>7</v>
      </c>
    </row>
    <row r="333" spans="1:14" s="12" customFormat="1" ht="38.25" x14ac:dyDescent="0.25">
      <c r="A333" s="5" t="str">
        <f>VLOOKUP(B333,'Plantilla publicacion'!$A$3:$B$490,2,0)</f>
        <v>Producto</v>
      </c>
      <c r="B333" s="15" t="s">
        <v>783</v>
      </c>
      <c r="C333" s="246" t="str">
        <f>VLOOKUP(B333,'Plantilla publicacion'!$A$3:$R$490,17,0)</f>
        <v>PND - 5-31-5-b- Convergencia regional - Entidades públicas territoriales y nacionales fortalecidas / PES - Transformación Institucional</v>
      </c>
      <c r="D333" s="246" t="str">
        <f>VLOOKUP(B333,'Plantilla publicacion'!$A$3:$M$490,6,0)</f>
        <v>56-Fortalecer la gestión de la información, el conocimiento y la innovación para optimizar la capacidad institucional</v>
      </c>
      <c r="E333" s="246"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46"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46"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75">
        <f>VLOOKUP(B333,'Plantilla publicacion'!$A$3:$M$490,11,0)</f>
        <v>45684</v>
      </c>
      <c r="L333" s="175">
        <f>VLOOKUP(B333,'Plantilla publicacion'!$A$3:$M$490,12,0)</f>
        <v>46001</v>
      </c>
      <c r="M333" s="15">
        <f>IF(ISERROR(VLOOKUP(B333,'Plantilla publicacion'!$A$3:$P$490,16,0)),"NA",VLOOKUP(B333,'Plantilla publicacion'!$A$3:$P$490,16,0))</f>
        <v>0</v>
      </c>
      <c r="N333" s="15" t="str">
        <f>VLOOKUP(B333,'Plantilla publicacion'!$A$3:$M$490,13,0)</f>
        <v>73-GRUPO DE TRABAJO DE COMUNICACION;
13-GRUPO DE TRABAJO DE CONCEPTOS Y APOYO LEGAL</v>
      </c>
    </row>
    <row r="334" spans="1:14" ht="39.75" customHeight="1" x14ac:dyDescent="0.25">
      <c r="A334" s="13" t="str">
        <f>VLOOKUP(B334,'Plantilla publicacion'!$A$3:$B$490,2,0)</f>
        <v>Actividad propia</v>
      </c>
      <c r="B334" s="6" t="s">
        <v>786</v>
      </c>
      <c r="C334" s="227"/>
      <c r="D334" s="227">
        <f>VLOOKUP(B334,'Plantilla publicacion'!$A$3:$M$490,6,0)</f>
        <v>0</v>
      </c>
      <c r="E334" s="227"/>
      <c r="F334" s="227"/>
      <c r="G334" s="227"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f>VLOOKUP(B334,'Plantilla publicacion'!$A$3:$M$490,11,0)</f>
        <v>45684</v>
      </c>
      <c r="L334" s="7">
        <f>VLOOKUP(B334,'Plantilla publicacion'!$A$3:$M$490,12,0)</f>
        <v>45716</v>
      </c>
      <c r="M334" s="58"/>
      <c r="N334" s="17" t="str">
        <f>VLOOKUP(B334,'Plantilla publicacion'!$A$3:$M$490,13,0)</f>
        <v>13-GRUPO DE TRABAJO DE CONCEPTOS Y APOYO LEGAL</v>
      </c>
    </row>
    <row r="335" spans="1:14" ht="39.75" customHeight="1" x14ac:dyDescent="0.25">
      <c r="A335" s="13" t="str">
        <f>VLOOKUP(B335,'Plantilla publicacion'!$A$3:$B$490,2,0)</f>
        <v>Actividad sin participación</v>
      </c>
      <c r="B335" s="6" t="s">
        <v>788</v>
      </c>
      <c r="C335" s="227"/>
      <c r="D335" s="227">
        <f>VLOOKUP(B335,'Plantilla publicacion'!$A$3:$M$490,6,0)</f>
        <v>0</v>
      </c>
      <c r="E335" s="227"/>
      <c r="F335" s="227"/>
      <c r="G335" s="227"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f>VLOOKUP(B335,'Plantilla publicacion'!$A$3:$M$490,11,0)</f>
        <v>45719</v>
      </c>
      <c r="L335" s="7">
        <f>VLOOKUP(B335,'Plantilla publicacion'!$A$3:$M$490,12,0)</f>
        <v>45777</v>
      </c>
      <c r="M335" s="58"/>
      <c r="N335" s="17" t="str">
        <f>VLOOKUP(B335,'Plantilla publicacion'!$A$3:$M$490,13,0)</f>
        <v>73-GRUPO DE TRABAJO DE COMUNICACION</v>
      </c>
    </row>
    <row r="336" spans="1:14" ht="39.75" customHeight="1" thickBot="1" x14ac:dyDescent="0.3">
      <c r="A336" s="13" t="str">
        <f>VLOOKUP(B336,'Plantilla publicacion'!$A$3:$B$490,2,0)</f>
        <v>Actividad sin participación</v>
      </c>
      <c r="B336" s="11" t="s">
        <v>790</v>
      </c>
      <c r="C336" s="227"/>
      <c r="D336" s="227">
        <f>VLOOKUP(B336,'Plantilla publicacion'!$A$3:$M$490,6,0)</f>
        <v>0</v>
      </c>
      <c r="E336" s="227"/>
      <c r="F336" s="227"/>
      <c r="G336" s="227"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1">
        <f>VLOOKUP(B336,'Plantilla publicacion'!$A$3:$M$490,11,0)</f>
        <v>45748</v>
      </c>
      <c r="L336" s="111">
        <f>VLOOKUP(B336,'Plantilla publicacion'!$A$3:$M$490,12,0)</f>
        <v>46001</v>
      </c>
      <c r="M336" s="112"/>
      <c r="N336" s="113" t="str">
        <f>VLOOKUP(B336,'Plantilla publicacion'!$A$3:$M$490,13,0)</f>
        <v>73-GRUPO DE TRABAJO DE COMUNICACION</v>
      </c>
    </row>
    <row r="337" spans="1:14" s="12" customFormat="1" ht="38.25" x14ac:dyDescent="0.25">
      <c r="A337" s="5" t="str">
        <f>VLOOKUP(B337,'Plantilla publicacion'!$A$3:$B$490,2,0)</f>
        <v>Producto</v>
      </c>
      <c r="B337" s="99" t="s">
        <v>793</v>
      </c>
      <c r="C337" s="226" t="str">
        <f>VLOOKUP(B337,'Plantilla publicacion'!$A$3:$R$490,17,0)</f>
        <v>PND - 5-31-5-b- Convergencia regional - Entidades públicas territoriales y nacionales fortalecidas / PES - Transformación Institucional</v>
      </c>
      <c r="D337" s="226" t="str">
        <f>VLOOKUP(B337,'Plantilla publicacion'!$A$3:$M$490,6,0)</f>
        <v>60-Fortalecer el Sistema Integral de Gestión Institucional en el marco del Modelo Integrado de Planeación y gestión para mejorar la prestación del servicio.</v>
      </c>
      <c r="E337" s="22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22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226" t="str">
        <f>VLOOKUP(B337,'Plantilla publicacion'!$A$3:$M$490,7,0)</f>
        <v>N/A</v>
      </c>
      <c r="H337" s="101" t="str">
        <f>VLOOKUP(B337,'Plantilla publicacion'!$A$3:$M$490,8,0)</f>
        <v>Proyecto(s) de acto(s) administrativo(s) a través del cual se ordenará la depuración normativa de la SIC, elaborado(s) y presentados (s) (Proyecto(s) de acto(s) de depuración elaborado(s)/único entregable)</v>
      </c>
      <c r="I337" s="101">
        <f>VLOOKUP(B337,'Plantilla publicacion'!$A$3:$M$490,9,0)</f>
        <v>100</v>
      </c>
      <c r="J337" s="101" t="str">
        <f>VLOOKUP(B337,'Plantilla publicacion'!$A$3:$M$490,10,0)</f>
        <v>Porcentual</v>
      </c>
      <c r="K337" s="176">
        <f>VLOOKUP(B337,'Plantilla publicacion'!$A$3:$M$490,11,0)</f>
        <v>45687</v>
      </c>
      <c r="L337" s="176">
        <f>VLOOKUP(B337,'Plantilla publicacion'!$A$3:$M$490,12,0)</f>
        <v>45849</v>
      </c>
      <c r="M337" s="101">
        <f>IF(ISERROR(VLOOKUP(B337,'Plantilla publicacion'!$A$3:$P$490,16,0)),"NA",VLOOKUP(B337,'Plantilla publicacion'!$A$3:$P$490,16,0))</f>
        <v>0</v>
      </c>
      <c r="N337" s="102" t="str">
        <f>VLOOKUP(B337,'Plantilla publicacion'!$A$3:$M$490,13,0)</f>
        <v>12-GRUPO DE TRABAJO DE REGULACIÓN</v>
      </c>
    </row>
    <row r="338" spans="1:14" ht="39.75" customHeight="1" x14ac:dyDescent="0.25">
      <c r="A338" s="13" t="str">
        <f>VLOOKUP(B338,'Plantilla publicacion'!$A$3:$B$490,2,0)</f>
        <v>Actividad propia</v>
      </c>
      <c r="B338" s="103" t="s">
        <v>795</v>
      </c>
      <c r="C338" s="227"/>
      <c r="D338" s="227">
        <f>VLOOKUP(B338,'Plantilla publicacion'!$A$3:$M$490,6,0)</f>
        <v>0</v>
      </c>
      <c r="E338" s="227"/>
      <c r="F338" s="227"/>
      <c r="G338" s="227"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f>VLOOKUP(B338,'Plantilla publicacion'!$A$3:$M$490,11,0)</f>
        <v>45687</v>
      </c>
      <c r="L338" s="7">
        <f>VLOOKUP(B338,'Plantilla publicacion'!$A$3:$M$490,12,0)</f>
        <v>45716</v>
      </c>
      <c r="M338" s="58"/>
      <c r="N338" s="104" t="str">
        <f>VLOOKUP(B338,'Plantilla publicacion'!$A$3:$M$490,13,0)</f>
        <v>12-GRUPO DE TRABAJO DE REGULACIÓN</v>
      </c>
    </row>
    <row r="339" spans="1:14" ht="39.75" customHeight="1" x14ac:dyDescent="0.25">
      <c r="A339" s="13" t="str">
        <f>VLOOKUP(B339,'Plantilla publicacion'!$A$3:$B$490,2,0)</f>
        <v>Actividad propia</v>
      </c>
      <c r="B339" s="103" t="s">
        <v>797</v>
      </c>
      <c r="C339" s="227"/>
      <c r="D339" s="227">
        <f>VLOOKUP(B339,'Plantilla publicacion'!$A$3:$M$490,6,0)</f>
        <v>0</v>
      </c>
      <c r="E339" s="227"/>
      <c r="F339" s="227"/>
      <c r="G339" s="227"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f>VLOOKUP(B339,'Plantilla publicacion'!$A$3:$M$490,11,0)</f>
        <v>45713</v>
      </c>
      <c r="L339" s="7">
        <f>VLOOKUP(B339,'Plantilla publicacion'!$A$3:$M$490,12,0)</f>
        <v>45741</v>
      </c>
      <c r="M339" s="58"/>
      <c r="N339" s="104" t="str">
        <f>VLOOKUP(B339,'Plantilla publicacion'!$A$3:$M$490,13,0)</f>
        <v>12-GRUPO DE TRABAJO DE REGULACIÓN</v>
      </c>
    </row>
    <row r="340" spans="1:14" ht="39.75" customHeight="1" x14ac:dyDescent="0.25">
      <c r="A340" s="13" t="str">
        <f>VLOOKUP(B340,'Plantilla publicacion'!$A$3:$B$490,2,0)</f>
        <v>Actividad propia</v>
      </c>
      <c r="B340" s="103" t="s">
        <v>799</v>
      </c>
      <c r="C340" s="227"/>
      <c r="D340" s="227">
        <f>VLOOKUP(B340,'Plantilla publicacion'!$A$3:$M$490,6,0)</f>
        <v>0</v>
      </c>
      <c r="E340" s="227"/>
      <c r="F340" s="227"/>
      <c r="G340" s="227"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f>VLOOKUP(B340,'Plantilla publicacion'!$A$3:$M$490,11,0)</f>
        <v>45713</v>
      </c>
      <c r="L340" s="7">
        <f>VLOOKUP(B340,'Plantilla publicacion'!$A$3:$M$490,12,0)</f>
        <v>45741</v>
      </c>
      <c r="M340" s="58"/>
      <c r="N340" s="104" t="str">
        <f>VLOOKUP(B340,'Plantilla publicacion'!$A$3:$M$490,13,0)</f>
        <v>12-GRUPO DE TRABAJO DE REGULACIÓN</v>
      </c>
    </row>
    <row r="341" spans="1:14" ht="39.75" customHeight="1" x14ac:dyDescent="0.25">
      <c r="A341" s="13" t="str">
        <f>VLOOKUP(B341,'Plantilla publicacion'!$A$3:$B$490,2,0)</f>
        <v>Actividad propia</v>
      </c>
      <c r="B341" s="103" t="s">
        <v>801</v>
      </c>
      <c r="C341" s="227"/>
      <c r="D341" s="227">
        <f>VLOOKUP(B341,'Plantilla publicacion'!$A$3:$M$490,6,0)</f>
        <v>0</v>
      </c>
      <c r="E341" s="227"/>
      <c r="F341" s="227"/>
      <c r="G341" s="227"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f>VLOOKUP(B341,'Plantilla publicacion'!$A$3:$M$490,11,0)</f>
        <v>45742</v>
      </c>
      <c r="L341" s="7">
        <f>VLOOKUP(B341,'Plantilla publicacion'!$A$3:$M$490,12,0)</f>
        <v>45772</v>
      </c>
      <c r="M341" s="58"/>
      <c r="N341" s="104" t="str">
        <f>VLOOKUP(B341,'Plantilla publicacion'!$A$3:$M$490,13,0)</f>
        <v>12-GRUPO DE TRABAJO DE REGULACIÓN</v>
      </c>
    </row>
    <row r="342" spans="1:14" ht="39.75" customHeight="1" x14ac:dyDescent="0.25">
      <c r="A342" s="13" t="str">
        <f>VLOOKUP(B342,'Plantilla publicacion'!$A$3:$B$490,2,0)</f>
        <v>Actividad propia</v>
      </c>
      <c r="B342" s="103" t="s">
        <v>803</v>
      </c>
      <c r="C342" s="227"/>
      <c r="D342" s="227">
        <f>VLOOKUP(B342,'Plantilla publicacion'!$A$3:$M$490,6,0)</f>
        <v>0</v>
      </c>
      <c r="E342" s="227"/>
      <c r="F342" s="227"/>
      <c r="G342" s="227"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f>VLOOKUP(B342,'Plantilla publicacion'!$A$3:$M$490,11,0)</f>
        <v>45775</v>
      </c>
      <c r="L342" s="7">
        <f>VLOOKUP(B342,'Plantilla publicacion'!$A$3:$M$490,12,0)</f>
        <v>45807</v>
      </c>
      <c r="M342" s="58"/>
      <c r="N342" s="104" t="str">
        <f>VLOOKUP(B342,'Plantilla publicacion'!$A$3:$M$490,13,0)</f>
        <v>12-GRUPO DE TRABAJO DE REGULACIÓN</v>
      </c>
    </row>
    <row r="343" spans="1:14" ht="39.75" customHeight="1" x14ac:dyDescent="0.25">
      <c r="A343" s="13" t="str">
        <f>VLOOKUP(B343,'Plantilla publicacion'!$A$3:$B$490,2,0)</f>
        <v>Actividad propia</v>
      </c>
      <c r="B343" s="103" t="s">
        <v>805</v>
      </c>
      <c r="C343" s="227"/>
      <c r="D343" s="227">
        <f>VLOOKUP(B343,'Plantilla publicacion'!$A$3:$M$490,6,0)</f>
        <v>0</v>
      </c>
      <c r="E343" s="227"/>
      <c r="F343" s="227"/>
      <c r="G343" s="227"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f>VLOOKUP(B343,'Plantilla publicacion'!$A$3:$M$490,11,0)</f>
        <v>45811</v>
      </c>
      <c r="L343" s="7">
        <f>VLOOKUP(B343,'Plantilla publicacion'!$A$3:$M$490,12,0)</f>
        <v>45828</v>
      </c>
      <c r="M343" s="58"/>
      <c r="N343" s="104" t="str">
        <f>VLOOKUP(B343,'Plantilla publicacion'!$A$3:$M$490,13,0)</f>
        <v>12-GRUPO DE TRABAJO DE REGULACIÓN</v>
      </c>
    </row>
    <row r="344" spans="1:14" ht="39.75" customHeight="1" thickBot="1" x14ac:dyDescent="0.3">
      <c r="A344" s="13" t="str">
        <f>VLOOKUP(B344,'Plantilla publicacion'!$A$3:$B$490,2,0)</f>
        <v>Actividad propia</v>
      </c>
      <c r="B344" s="105" t="s">
        <v>806</v>
      </c>
      <c r="C344" s="228"/>
      <c r="D344" s="228">
        <f>VLOOKUP(B344,'Plantilla publicacion'!$A$3:$M$490,6,0)</f>
        <v>0</v>
      </c>
      <c r="E344" s="228"/>
      <c r="F344" s="228"/>
      <c r="G344" s="228" t="str">
        <f>VLOOKUP(B344,'Plantilla publicacion'!$A$3:$M$490,7,0)</f>
        <v>N/A</v>
      </c>
      <c r="H344" s="107" t="str">
        <f>VLOOKUP(B344,'Plantilla publicacion'!$A$3:$M$490,8,0)</f>
        <v>Elaborar y presentar a la Superintendente,  la versión final del proyecto(s) de acto(s) administrativo(s) a través del cual se ordenará la depuración normativa (Proyecto de acto de depuración elaborado/único entregable)</v>
      </c>
      <c r="I344" s="107">
        <f>VLOOKUP(B344,'Plantilla publicacion'!$A$3:$M$490,9,0)</f>
        <v>1</v>
      </c>
      <c r="J344" s="107" t="str">
        <f>VLOOKUP(B344,'Plantilla publicacion'!$A$3:$M$490,10,0)</f>
        <v>Númerica</v>
      </c>
      <c r="K344" s="108">
        <f>VLOOKUP(B344,'Plantilla publicacion'!$A$3:$M$490,11,0)</f>
        <v>45832</v>
      </c>
      <c r="L344" s="108">
        <f>VLOOKUP(B344,'Plantilla publicacion'!$A$3:$M$490,12,0)</f>
        <v>45849</v>
      </c>
      <c r="M344" s="109"/>
      <c r="N344" s="110" t="str">
        <f>VLOOKUP(B344,'Plantilla publicacion'!$A$3:$M$490,13,0)</f>
        <v>12-GRUPO DE TRABAJO DE REGULACIÓN</v>
      </c>
    </row>
    <row r="345" spans="1:14" s="12" customFormat="1" ht="51" x14ac:dyDescent="0.25">
      <c r="A345" s="5" t="str">
        <f>VLOOKUP(B345,'Plantilla publicacion'!$A$3:$B$490,2,0)</f>
        <v>Producto</v>
      </c>
      <c r="B345" s="15" t="s">
        <v>855</v>
      </c>
      <c r="C345" s="227" t="str">
        <f>VLOOKUP(B345,'Plantilla publicacion'!$A$3:$R$490,17,0)</f>
        <v>PND - 5-31-5-b- Convergencia regional - Entidades públicas territoriales y nacionales fortalecidas / PES - Transformación Institucional</v>
      </c>
      <c r="D345" s="227" t="str">
        <f>VLOOKUP(B345,'Plantilla publicacion'!$A$3:$M$490,6,0)</f>
        <v>56-Fortalecer la gestión de la información, el conocimiento y la innovación para optimizar la capacidad institucional</v>
      </c>
      <c r="E345" s="22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2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27"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75">
        <f>VLOOKUP(B345,'Plantilla publicacion'!$A$3:$M$490,11,0)</f>
        <v>45691</v>
      </c>
      <c r="L345" s="175">
        <f>VLOOKUP(B345,'Plantilla publicacion'!$A$3:$M$490,12,0)</f>
        <v>45987</v>
      </c>
      <c r="M345" s="101">
        <f>IF(ISERROR(VLOOKUP(B345,'Plantilla publicacion'!$A$3:$P$490,16,0)),"NA",VLOOKUP(B345,'Plantilla publicacion'!$A$3:$P$490,16,0))</f>
        <v>0</v>
      </c>
      <c r="N345" s="15" t="str">
        <f>VLOOKUP(B345,'Plantilla publicacion'!$A$3:$M$490,13,0)</f>
        <v>7000-DESPACHO DEL SUPERINTENDENTE DELEGADO PARA LA PROTECCIÓN DE DATOS PERSONALES</v>
      </c>
    </row>
    <row r="346" spans="1:14" ht="39.75" customHeight="1" x14ac:dyDescent="0.25">
      <c r="A346" s="13" t="str">
        <f>VLOOKUP(B346,'Plantilla publicacion'!$A$3:$B$490,2,0)</f>
        <v>Actividad propia</v>
      </c>
      <c r="B346" s="6" t="s">
        <v>857</v>
      </c>
      <c r="C346" s="227"/>
      <c r="D346" s="227">
        <f>VLOOKUP(B346,'Plantilla publicacion'!$A$3:$M$490,6,0)</f>
        <v>0</v>
      </c>
      <c r="E346" s="227"/>
      <c r="F346" s="227"/>
      <c r="G346" s="227"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f>VLOOKUP(B346,'Plantilla publicacion'!$A$3:$M$490,11,0)</f>
        <v>45691</v>
      </c>
      <c r="L346" s="7">
        <f>VLOOKUP(B346,'Plantilla publicacion'!$A$3:$M$490,12,0)</f>
        <v>45789</v>
      </c>
      <c r="M346" s="58"/>
      <c r="N346" s="17" t="str">
        <f>VLOOKUP(B346,'Plantilla publicacion'!$A$3:$M$490,13,0)</f>
        <v>7000-DESPACHO DEL SUPERINTENDENTE DELEGADO PARA LA PROTECCIÓN DE DATOS PERSONALES</v>
      </c>
    </row>
    <row r="347" spans="1:14" ht="39.75" customHeight="1" x14ac:dyDescent="0.25">
      <c r="A347" s="13" t="str">
        <f>VLOOKUP(B347,'Plantilla publicacion'!$A$3:$B$490,2,0)</f>
        <v>Actividad propia</v>
      </c>
      <c r="B347" s="6" t="s">
        <v>859</v>
      </c>
      <c r="C347" s="227"/>
      <c r="D347" s="227">
        <f>VLOOKUP(B347,'Plantilla publicacion'!$A$3:$M$490,6,0)</f>
        <v>0</v>
      </c>
      <c r="E347" s="227"/>
      <c r="F347" s="227"/>
      <c r="G347" s="227"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f>VLOOKUP(B347,'Plantilla publicacion'!$A$3:$M$490,11,0)</f>
        <v>45790</v>
      </c>
      <c r="L347" s="7">
        <f>VLOOKUP(B347,'Plantilla publicacion'!$A$3:$M$490,12,0)</f>
        <v>45947</v>
      </c>
      <c r="M347" s="58"/>
      <c r="N347" s="17" t="str">
        <f>VLOOKUP(B347,'Plantilla publicacion'!$A$3:$M$490,13,0)</f>
        <v>7000-DESPACHO DEL SUPERINTENDENTE DELEGADO PARA LA PROTECCIÓN DE DATOS PERSONALES</v>
      </c>
    </row>
    <row r="348" spans="1:14" ht="39.75" customHeight="1" thickBot="1" x14ac:dyDescent="0.3">
      <c r="A348" s="13" t="str">
        <f>VLOOKUP(B348,'Plantilla publicacion'!$A$3:$B$490,2,0)</f>
        <v>Actividad propia</v>
      </c>
      <c r="B348" s="11" t="s">
        <v>861</v>
      </c>
      <c r="C348" s="227"/>
      <c r="D348" s="227">
        <f>VLOOKUP(B348,'Plantilla publicacion'!$A$3:$M$490,6,0)</f>
        <v>0</v>
      </c>
      <c r="E348" s="227"/>
      <c r="F348" s="227"/>
      <c r="G348" s="227"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1">
        <f>VLOOKUP(B348,'Plantilla publicacion'!$A$3:$M$490,11,0)</f>
        <v>45947</v>
      </c>
      <c r="L348" s="111">
        <f>VLOOKUP(B348,'Plantilla publicacion'!$A$3:$M$490,12,0)</f>
        <v>45987</v>
      </c>
      <c r="M348" s="112"/>
      <c r="N348" s="113" t="str">
        <f>VLOOKUP(B348,'Plantilla publicacion'!$A$3:$M$490,13,0)</f>
        <v>7000-DESPACHO DEL SUPERINTENDENTE DELEGADO PARA LA PROTECCIÓN DE DATOS PERSONALES</v>
      </c>
    </row>
    <row r="349" spans="1:14" s="12" customFormat="1" ht="51" x14ac:dyDescent="0.25">
      <c r="A349" s="5" t="str">
        <f>VLOOKUP(B349,'Plantilla publicacion'!$A$3:$B$490,2,0)</f>
        <v>Producto</v>
      </c>
      <c r="B349" s="99" t="s">
        <v>1030</v>
      </c>
      <c r="C349" s="226" t="str">
        <f>VLOOKUP(B349,'Plantilla publicacion'!$A$3:$R$490,17,0)</f>
        <v>PND - 5-31-5-b- Convergencia regional - Entidades públicas territoriales y nacionales fortalecidas / PES - Transformación Institucional</v>
      </c>
      <c r="D349" s="226" t="str">
        <f>VLOOKUP(B349,'Plantilla publicacion'!$A$3:$M$490,6,0)</f>
        <v>60-Fortalecer el Sistema Integral de Gestión Institucional en el marco del Modelo Integrado de Planeación y gestión para mejorar la prestación del servicio.</v>
      </c>
      <c r="E349" s="22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22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226" t="str">
        <f>VLOOKUP(B349,'Plantilla publicacion'!$A$3:$M$490,7,0)</f>
        <v>N/A</v>
      </c>
      <c r="H349" s="101"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1">
        <f>VLOOKUP(B349,'Plantilla publicacion'!$A$3:$M$490,9,0)</f>
        <v>2</v>
      </c>
      <c r="J349" s="101" t="str">
        <f>VLOOKUP(B349,'Plantilla publicacion'!$A$3:$M$490,10,0)</f>
        <v>Númerica</v>
      </c>
      <c r="K349" s="176">
        <f>VLOOKUP(B349,'Plantilla publicacion'!$A$3:$M$490,11,0)</f>
        <v>45677</v>
      </c>
      <c r="L349" s="176">
        <f>VLOOKUP(B349,'Plantilla publicacion'!$A$3:$M$490,12,0)</f>
        <v>45856</v>
      </c>
      <c r="M349" s="101">
        <f>IF(ISERROR(VLOOKUP(B349,'Plantilla publicacion'!$A$3:$P$490,16,0)),"NA",VLOOKUP(B349,'Plantilla publicacion'!$A$3:$P$490,16,0))</f>
        <v>0</v>
      </c>
      <c r="N349" s="102" t="str">
        <f>VLOOKUP(B349,'Plantilla publicacion'!$A$3:$M$490,13,0)</f>
        <v>2000-DESPACHO DEL SUPERINTENDENTE DELEGADO PARA LA PROPIEDAD INDUSTRIAL;
2010-DIRECCION DE SIGNOS DISTINTIVOS;
2020-DIRECCIÓN DE NUEVAS CREACIONES</v>
      </c>
    </row>
    <row r="350" spans="1:14" ht="25.5" x14ac:dyDescent="0.25">
      <c r="A350" s="13" t="str">
        <f>VLOOKUP(B350,'Plantilla publicacion'!$A$3:$B$490,2,0)</f>
        <v>Actividad sin participación</v>
      </c>
      <c r="B350" s="103" t="s">
        <v>1032</v>
      </c>
      <c r="C350" s="227"/>
      <c r="D350" s="227">
        <f>VLOOKUP(B350,'Plantilla publicacion'!$A$3:$M$490,6,0)</f>
        <v>0</v>
      </c>
      <c r="E350" s="227"/>
      <c r="F350" s="227"/>
      <c r="G350" s="227"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f>VLOOKUP(B350,'Plantilla publicacion'!$A$3:$M$490,11,0)</f>
        <v>45677</v>
      </c>
      <c r="L350" s="7">
        <f>VLOOKUP(B350,'Plantilla publicacion'!$A$3:$M$490,12,0)</f>
        <v>45807</v>
      </c>
      <c r="M350" s="58"/>
      <c r="N350" s="104" t="str">
        <f>VLOOKUP(B350,'Plantilla publicacion'!$A$3:$M$490,13,0)</f>
        <v>2010-DIRECCION DE SIGNOS DISTINTIVOS;
2020-DIRECCIÓN DE NUEVAS CREACIONES</v>
      </c>
    </row>
    <row r="351" spans="1:14" ht="38.25" x14ac:dyDescent="0.25">
      <c r="A351" s="13" t="str">
        <f>VLOOKUP(B351,'Plantilla publicacion'!$A$3:$B$490,2,0)</f>
        <v>Actividad sin participación</v>
      </c>
      <c r="B351" s="103" t="s">
        <v>1035</v>
      </c>
      <c r="C351" s="227"/>
      <c r="D351" s="227">
        <f>VLOOKUP(B351,'Plantilla publicacion'!$A$3:$M$490,6,0)</f>
        <v>0</v>
      </c>
      <c r="E351" s="227"/>
      <c r="F351" s="227"/>
      <c r="G351" s="227"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f>VLOOKUP(B351,'Plantilla publicacion'!$A$3:$M$490,11,0)</f>
        <v>45677</v>
      </c>
      <c r="L351" s="7">
        <f>VLOOKUP(B351,'Plantilla publicacion'!$A$3:$M$490,12,0)</f>
        <v>45807</v>
      </c>
      <c r="M351" s="58"/>
      <c r="N351" s="104" t="str">
        <f>VLOOKUP(B351,'Plantilla publicacion'!$A$3:$M$490,13,0)</f>
        <v>2010-DIRECCION DE SIGNOS DISTINTIVOS;
2020-DIRECCIÓN DE NUEVAS CREACIONES</v>
      </c>
    </row>
    <row r="352" spans="1:14" ht="51" x14ac:dyDescent="0.25">
      <c r="A352" s="13" t="str">
        <f>VLOOKUP(B352,'Plantilla publicacion'!$A$3:$B$490,2,0)</f>
        <v>Actividad propia</v>
      </c>
      <c r="B352" s="103" t="s">
        <v>1037</v>
      </c>
      <c r="C352" s="227"/>
      <c r="D352" s="227">
        <f>VLOOKUP(B352,'Plantilla publicacion'!$A$3:$M$490,6,0)</f>
        <v>0</v>
      </c>
      <c r="E352" s="227"/>
      <c r="F352" s="227"/>
      <c r="G352" s="227"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f>VLOOKUP(B352,'Plantilla publicacion'!$A$3:$M$490,11,0)</f>
        <v>45811</v>
      </c>
      <c r="L352" s="7">
        <f>VLOOKUP(B352,'Plantilla publicacion'!$A$3:$M$490,12,0)</f>
        <v>45835</v>
      </c>
      <c r="M352" s="58"/>
      <c r="N352" s="104" t="str">
        <f>VLOOKUP(B352,'Plantilla publicacion'!$A$3:$M$490,13,0)</f>
        <v>2000-DESPACHO DEL SUPERINTENDENTE DELEGADO PARA LA PROPIEDAD INDUSTRIAL</v>
      </c>
    </row>
    <row r="353" spans="1:14" ht="51.75" thickBot="1" x14ac:dyDescent="0.3">
      <c r="A353" s="13" t="str">
        <f>VLOOKUP(B353,'Plantilla publicacion'!$A$3:$B$490,2,0)</f>
        <v>Actividad propia</v>
      </c>
      <c r="B353" s="105" t="s">
        <v>1038</v>
      </c>
      <c r="C353" s="228"/>
      <c r="D353" s="228">
        <f>VLOOKUP(B353,'Plantilla publicacion'!$A$3:$M$490,6,0)</f>
        <v>0</v>
      </c>
      <c r="E353" s="228"/>
      <c r="F353" s="228"/>
      <c r="G353" s="228" t="str">
        <f>VLOOKUP(B353,'Plantilla publicacion'!$A$3:$M$490,7,0)</f>
        <v>N/A</v>
      </c>
      <c r="H353" s="107"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7">
        <f>VLOOKUP(B353,'Plantilla publicacion'!$A$3:$M$490,9,0)</f>
        <v>2</v>
      </c>
      <c r="J353" s="107" t="str">
        <f>VLOOKUP(B353,'Plantilla publicacion'!$A$3:$M$490,10,0)</f>
        <v>Númerica</v>
      </c>
      <c r="K353" s="108">
        <f>VLOOKUP(B353,'Plantilla publicacion'!$A$3:$M$490,11,0)</f>
        <v>45839</v>
      </c>
      <c r="L353" s="108">
        <f>VLOOKUP(B353,'Plantilla publicacion'!$A$3:$M$490,12,0)</f>
        <v>45856</v>
      </c>
      <c r="M353" s="109"/>
      <c r="N353" s="110" t="str">
        <f>VLOOKUP(B353,'Plantilla publicacion'!$A$3:$M$490,13,0)</f>
        <v>2000-DESPACHO DEL SUPERINTENDENTE DELEGADO PARA LA PROPIEDAD INDUSTRIAL</v>
      </c>
    </row>
    <row r="354" spans="1:14" s="12" customFormat="1" ht="25.5" x14ac:dyDescent="0.25">
      <c r="A354" s="5" t="str">
        <f>VLOOKUP(B354,'Plantilla publicacion'!$A$3:$B$490,2,0)</f>
        <v>Producto</v>
      </c>
      <c r="B354" s="15" t="s">
        <v>1158</v>
      </c>
      <c r="C354" s="227" t="str">
        <f>VLOOKUP(B354,'Plantilla publicacion'!$A$3:$R$490,17,0)</f>
        <v>PND - 4-04-1-c- Transformación productiva, internacionalización y acción climática - Políticas de competencia, consumidor e infraestructura de la calidad modernas / PES - Internacionalización</v>
      </c>
      <c r="D354" s="227" t="str">
        <f>VLOOKUP(B354,'Plantilla publicacion'!$A$3:$M$490,6,0)</f>
        <v>59-Generar sinergias con agentes nacionales e internacionales que permitan potenciar las capacidades de la SIC.</v>
      </c>
      <c r="E354" s="22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2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27"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75">
        <f>VLOOKUP(B354,'Plantilla publicacion'!$A$3:$M$490,11,0)</f>
        <v>45691</v>
      </c>
      <c r="L354" s="175">
        <f>VLOOKUP(B354,'Plantilla publicacion'!$A$3:$M$490,12,0)</f>
        <v>46010</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row>
    <row r="355" spans="1:14" ht="38.25" x14ac:dyDescent="0.25">
      <c r="A355" s="13" t="str">
        <f>VLOOKUP(B355,'Plantilla publicacion'!$A$3:$B$490,2,0)</f>
        <v>Actividad propia</v>
      </c>
      <c r="B355" s="6" t="s">
        <v>1160</v>
      </c>
      <c r="C355" s="227"/>
      <c r="D355" s="227">
        <f>VLOOKUP(B355,'Plantilla publicacion'!$A$3:$M$490,6,0)</f>
        <v>0</v>
      </c>
      <c r="E355" s="227"/>
      <c r="F355" s="227"/>
      <c r="G355" s="227"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f>VLOOKUP(B355,'Plantilla publicacion'!$A$3:$M$490,11,0)</f>
        <v>45691</v>
      </c>
      <c r="L355" s="7">
        <f>VLOOKUP(B355,'Plantilla publicacion'!$A$3:$M$490,12,0)</f>
        <v>45989</v>
      </c>
      <c r="M355" s="58"/>
      <c r="N355" s="17" t="str">
        <f>VLOOKUP(B355,'Plantilla publicacion'!$A$3:$M$490,13,0)</f>
        <v>1000-DESPACHO DEL SUPERINTENDENTE DELEGADO PARA LA PROTECCIÓN DE LA COMPETENCIA</v>
      </c>
    </row>
    <row r="356" spans="1:14" ht="26.25" thickBot="1" x14ac:dyDescent="0.3">
      <c r="A356" s="13" t="str">
        <f>VLOOKUP(B356,'Plantilla publicacion'!$A$3:$B$490,2,0)</f>
        <v>Actividad propia</v>
      </c>
      <c r="B356" s="6" t="s">
        <v>1162</v>
      </c>
      <c r="C356" s="247"/>
      <c r="D356" s="247">
        <f>VLOOKUP(B356,'Plantilla publicacion'!$A$3:$M$490,6,0)</f>
        <v>0</v>
      </c>
      <c r="E356" s="247"/>
      <c r="F356" s="247"/>
      <c r="G356" s="247"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f>VLOOKUP(B356,'Plantilla publicacion'!$A$3:$M$490,11,0)</f>
        <v>45870</v>
      </c>
      <c r="L356" s="7">
        <f>VLOOKUP(B356,'Plantilla publicacion'!$A$3:$M$490,12,0)</f>
        <v>46010</v>
      </c>
      <c r="M356" s="58"/>
      <c r="N356" s="17" t="str">
        <f>VLOOKUP(B356,'Plantilla publicacion'!$A$3:$M$490,13,0)</f>
        <v>1000-DESPACHO DEL SUPERINTENDENTE DELEGADO PARA LA PROTECCIÓN DE LA COMPETENCIA</v>
      </c>
    </row>
    <row r="357" spans="1:14" s="12" customFormat="1" ht="38.25" x14ac:dyDescent="0.25">
      <c r="A357" s="5" t="str">
        <f>VLOOKUP(B357,'Plantilla publicacion'!$A$3:$B$490,2,0)</f>
        <v>Producto</v>
      </c>
      <c r="B357" s="15" t="s">
        <v>1231</v>
      </c>
      <c r="C357" s="277" t="str">
        <f>VLOOKUP(B357,'Plantilla publicacion'!$A$3:$R$490,17,0)</f>
        <v>PND - 4-04-1-c- Transformación productiva, internacionalización y acción climática - Políticas de competencia, consumidor e infraestructura de la calidad modernas / PES - Reindustrialización</v>
      </c>
      <c r="D357" s="277" t="str">
        <f>VLOOKUP(B357,'Plantilla publicacion'!$A$3:$M$490,6,0)</f>
        <v>58-Promover el enfoque preventivo, diferencial y territorial en el que hacer misional de la entidad</v>
      </c>
      <c r="E357" s="277"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77"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77"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75">
        <f>VLOOKUP(B357,'Plantilla publicacion'!$A$3:$M$490,11,0)</f>
        <v>45691</v>
      </c>
      <c r="L357" s="175">
        <f>VLOOKUP(B357,'Plantilla publicacion'!$A$3:$M$490,12,0)</f>
        <v>45947</v>
      </c>
      <c r="M357" s="101"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row>
    <row r="358" spans="1:14" ht="51" x14ac:dyDescent="0.25">
      <c r="A358" s="13" t="str">
        <f>VLOOKUP(B358,'Plantilla publicacion'!$A$3:$B$490,2,0)</f>
        <v>Actividad propia</v>
      </c>
      <c r="B358" s="6" t="s">
        <v>1232</v>
      </c>
      <c r="C358" s="227"/>
      <c r="D358" s="227">
        <f>VLOOKUP(B358,'Plantilla publicacion'!$A$3:$M$490,6,0)</f>
        <v>0</v>
      </c>
      <c r="E358" s="227"/>
      <c r="F358" s="227"/>
      <c r="G358" s="227"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f>VLOOKUP(B358,'Plantilla publicacion'!$A$3:$M$490,11,0)</f>
        <v>45691</v>
      </c>
      <c r="L358" s="7">
        <f>VLOOKUP(B358,'Plantilla publicacion'!$A$3:$M$490,12,0)</f>
        <v>45730</v>
      </c>
      <c r="M358" s="58"/>
      <c r="N358" s="17" t="str">
        <f>VLOOKUP(B358,'Plantilla publicacion'!$A$3:$M$490,13,0)</f>
        <v>6000-DESPACHO DEL SUPERINTENDENTE DELEGADO PARA EL CONTROL Y VERIFICACIÓN DE REGLAMENTOS TÉCNICOS Y METROLOGÍA LEGAL</v>
      </c>
    </row>
    <row r="359" spans="1:14" ht="38.25" x14ac:dyDescent="0.25">
      <c r="A359" s="13" t="str">
        <f>VLOOKUP(B359,'Plantilla publicacion'!$A$3:$B$490,2,0)</f>
        <v>Actividad propia</v>
      </c>
      <c r="B359" s="6" t="s">
        <v>1234</v>
      </c>
      <c r="C359" s="227"/>
      <c r="D359" s="227">
        <f>VLOOKUP(B359,'Plantilla publicacion'!$A$3:$M$490,6,0)</f>
        <v>0</v>
      </c>
      <c r="E359" s="227"/>
      <c r="F359" s="227"/>
      <c r="G359" s="227"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f>VLOOKUP(B359,'Plantilla publicacion'!$A$3:$M$490,11,0)</f>
        <v>45733</v>
      </c>
      <c r="L359" s="7">
        <f>VLOOKUP(B359,'Plantilla publicacion'!$A$3:$M$490,12,0)</f>
        <v>45751</v>
      </c>
      <c r="M359" s="58"/>
      <c r="N359" s="17" t="str">
        <f>VLOOKUP(B359,'Plantilla publicacion'!$A$3:$M$490,13,0)</f>
        <v>6000-DESPACHO DEL SUPERINTENDENTE DELEGADO PARA EL CONTROL Y VERIFICACIÓN DE REGLAMENTOS TÉCNICOS Y METROLOGÍA LEGAL</v>
      </c>
    </row>
    <row r="360" spans="1:14" ht="63.75" x14ac:dyDescent="0.25">
      <c r="A360" s="13" t="str">
        <f>VLOOKUP(B360,'Plantilla publicacion'!$A$3:$B$490,2,0)</f>
        <v>Actividad propia</v>
      </c>
      <c r="B360" s="6" t="s">
        <v>1236</v>
      </c>
      <c r="C360" s="227"/>
      <c r="D360" s="227">
        <f>VLOOKUP(B360,'Plantilla publicacion'!$A$3:$M$490,6,0)</f>
        <v>0</v>
      </c>
      <c r="E360" s="227"/>
      <c r="F360" s="227"/>
      <c r="G360" s="227"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f>VLOOKUP(B360,'Plantilla publicacion'!$A$3:$M$490,11,0)</f>
        <v>45754</v>
      </c>
      <c r="L360" s="7">
        <f>VLOOKUP(B360,'Plantilla publicacion'!$A$3:$M$490,12,0)</f>
        <v>45779</v>
      </c>
      <c r="M360" s="58"/>
      <c r="N360" s="17" t="str">
        <f>VLOOKUP(B360,'Plantilla publicacion'!$A$3:$M$490,13,0)</f>
        <v>6000-DESPACHO DEL SUPERINTENDENTE DELEGADO PARA EL CONTROL Y VERIFICACIÓN DE REGLAMENTOS TÉCNICOS Y METROLOGÍA LEGAL</v>
      </c>
    </row>
    <row r="361" spans="1:14" ht="38.25" x14ac:dyDescent="0.25">
      <c r="A361" s="13" t="str">
        <f>VLOOKUP(B361,'Plantilla publicacion'!$A$3:$B$490,2,0)</f>
        <v>Actividad propia</v>
      </c>
      <c r="B361" s="6" t="s">
        <v>1238</v>
      </c>
      <c r="C361" s="227"/>
      <c r="D361" s="227">
        <f>VLOOKUP(B361,'Plantilla publicacion'!$A$3:$M$490,6,0)</f>
        <v>0</v>
      </c>
      <c r="E361" s="227"/>
      <c r="F361" s="227"/>
      <c r="G361" s="227"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f>VLOOKUP(B361,'Plantilla publicacion'!$A$3:$M$490,11,0)</f>
        <v>45782</v>
      </c>
      <c r="L361" s="7">
        <f>VLOOKUP(B361,'Plantilla publicacion'!$A$3:$M$490,12,0)</f>
        <v>45800</v>
      </c>
      <c r="M361" s="58"/>
      <c r="N361" s="17" t="str">
        <f>VLOOKUP(B361,'Plantilla publicacion'!$A$3:$M$490,13,0)</f>
        <v>6000-DESPACHO DEL SUPERINTENDENTE DELEGADO PARA EL CONTROL Y VERIFICACIÓN DE REGLAMENTOS TÉCNICOS Y METROLOGÍA LEGAL</v>
      </c>
    </row>
    <row r="362" spans="1:14" ht="39" thickBot="1" x14ac:dyDescent="0.3">
      <c r="A362" s="13" t="str">
        <f>VLOOKUP(B362,'Plantilla publicacion'!$A$3:$B$490,2,0)</f>
        <v>Actividad propia</v>
      </c>
      <c r="B362" s="11" t="s">
        <v>1240</v>
      </c>
      <c r="C362" s="227"/>
      <c r="D362" s="227">
        <f>VLOOKUP(B362,'Plantilla publicacion'!$A$3:$M$490,6,0)</f>
        <v>0</v>
      </c>
      <c r="E362" s="227"/>
      <c r="F362" s="227"/>
      <c r="G362" s="227"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1">
        <f>VLOOKUP(B362,'Plantilla publicacion'!$A$3:$M$490,11,0)</f>
        <v>45828</v>
      </c>
      <c r="L362" s="111">
        <f>VLOOKUP(B362,'Plantilla publicacion'!$A$3:$M$490,12,0)</f>
        <v>45947</v>
      </c>
      <c r="M362" s="112"/>
      <c r="N362" s="113" t="str">
        <f>VLOOKUP(B362,'Plantilla publicacion'!$A$3:$M$490,13,0)</f>
        <v>6000-DESPACHO DEL SUPERINTENDENTE DELEGADO PARA EL CONTROL Y VERIFICACIÓN DE REGLAMENTOS TÉCNICOS Y METROLOGÍA LEGAL</v>
      </c>
    </row>
    <row r="363" spans="1:14" s="12" customFormat="1" ht="38.25" x14ac:dyDescent="0.25">
      <c r="A363" s="5" t="str">
        <f>VLOOKUP(B363,'Plantilla publicacion'!$A$3:$B$490,2,0)</f>
        <v>Producto</v>
      </c>
      <c r="B363" s="99" t="s">
        <v>1241</v>
      </c>
      <c r="C363" s="226" t="str">
        <f>VLOOKUP(B363,'Plantilla publicacion'!$A$3:$R$490,17,0)</f>
        <v>PND - 4-04-1-c- Transformación productiva, internacionalización y acción climática - Políticas de competencia, consumidor e infraestructura de la calidad modernas / PES - Reindustrialización</v>
      </c>
      <c r="D363" s="274" t="str">
        <f>VLOOKUP(B363,'Plantilla publicacion'!$A$3:$M$490,6,0)</f>
        <v>58-Promover el enfoque preventivo, diferencial y territorial en el que hacer misional de la entidad</v>
      </c>
      <c r="E363" s="22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22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226" t="str">
        <f>VLOOKUP(B363,'Plantilla publicacion'!$A$3:$M$490,7,0)</f>
        <v>C-3503-0200-0016-40401c</v>
      </c>
      <c r="H363" s="101" t="str">
        <f>VLOOKUP(B363,'Plantilla publicacion'!$A$3:$M$490,8,0)</f>
        <v>Proyecto de Reglamento Técnico Metrológico de Medidores de Gas de uso residencial elaborado y enviado a la abogacia de la competencia. (Documento proyecto y correo de envío o memorando)</v>
      </c>
      <c r="I363" s="101">
        <f>VLOOKUP(B363,'Plantilla publicacion'!$A$3:$M$490,9,0)</f>
        <v>1</v>
      </c>
      <c r="J363" s="101" t="str">
        <f>VLOOKUP(B363,'Plantilla publicacion'!$A$3:$M$490,10,0)</f>
        <v>Númerica</v>
      </c>
      <c r="K363" s="176">
        <f>VLOOKUP(B363,'Plantilla publicacion'!$A$3:$M$490,11,0)</f>
        <v>45707</v>
      </c>
      <c r="L363" s="176">
        <f>VLOOKUP(B363,'Plantilla publicacion'!$A$3:$M$490,12,0)</f>
        <v>45961</v>
      </c>
      <c r="M363" s="101" t="str">
        <f>IF(ISERROR(VLOOKUP(B363,'Plantilla publicacion'!$A$3:$P$490,16,0)),"NA",VLOOKUP(B363,'Plantilla publicacion'!$A$3:$P$490,16,0))</f>
        <v xml:space="preserve">PND_9_Ampliar los instrumentos de prevención / PND_18_Fortalecer institucionalmente el Subsistema Nacional de la Calidad </v>
      </c>
      <c r="N363" s="102" t="str">
        <f>VLOOKUP(B363,'Plantilla publicacion'!$A$3:$M$490,13,0)</f>
        <v>6000-DESPACHO DEL SUPERINTENDENTE DELEGADO PARA EL CONTROL Y VERIFICACIÓN DE REGLAMENTOS TÉCNICOS Y METROLOGÍA LEGAL</v>
      </c>
    </row>
    <row r="364" spans="1:14" ht="38.25" x14ac:dyDescent="0.25">
      <c r="A364" s="13" t="str">
        <f>VLOOKUP(B364,'Plantilla publicacion'!$A$3:$B$490,2,0)</f>
        <v>Actividad propia</v>
      </c>
      <c r="B364" s="103" t="s">
        <v>1242</v>
      </c>
      <c r="C364" s="227"/>
      <c r="D364" s="275">
        <f>VLOOKUP(B364,'Plantilla publicacion'!$A$3:$M$490,6,0)</f>
        <v>0</v>
      </c>
      <c r="E364" s="227"/>
      <c r="F364" s="227"/>
      <c r="G364" s="227"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f>VLOOKUP(B364,'Plantilla publicacion'!$A$3:$M$490,11,0)</f>
        <v>45707</v>
      </c>
      <c r="L364" s="7">
        <f>VLOOKUP(B364,'Plantilla publicacion'!$A$3:$M$490,12,0)</f>
        <v>45721</v>
      </c>
      <c r="M364" s="58"/>
      <c r="N364" s="104" t="str">
        <f>VLOOKUP(B364,'Plantilla publicacion'!$A$3:$M$490,13,0)</f>
        <v>6000-DESPACHO DEL SUPERINTENDENTE DELEGADO PARA EL CONTROL Y VERIFICACIÓN DE REGLAMENTOS TÉCNICOS Y METROLOGÍA LEGAL</v>
      </c>
    </row>
    <row r="365" spans="1:14" ht="38.25" x14ac:dyDescent="0.25">
      <c r="A365" s="13" t="str">
        <f>VLOOKUP(B365,'Plantilla publicacion'!$A$3:$B$490,2,0)</f>
        <v>Actividad propia</v>
      </c>
      <c r="B365" s="103" t="s">
        <v>1244</v>
      </c>
      <c r="C365" s="227"/>
      <c r="D365" s="275">
        <f>VLOOKUP(B365,'Plantilla publicacion'!$A$3:$M$490,6,0)</f>
        <v>0</v>
      </c>
      <c r="E365" s="227"/>
      <c r="F365" s="227"/>
      <c r="G365" s="227"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f>VLOOKUP(B365,'Plantilla publicacion'!$A$3:$M$490,11,0)</f>
        <v>45722</v>
      </c>
      <c r="L365" s="7">
        <f>VLOOKUP(B365,'Plantilla publicacion'!$A$3:$M$490,12,0)</f>
        <v>45736</v>
      </c>
      <c r="M365" s="58"/>
      <c r="N365" s="104" t="str">
        <f>VLOOKUP(B365,'Plantilla publicacion'!$A$3:$M$490,13,0)</f>
        <v>6000-DESPACHO DEL SUPERINTENDENTE DELEGADO PARA EL CONTROL Y VERIFICACIÓN DE REGLAMENTOS TÉCNICOS Y METROLOGÍA LEGAL</v>
      </c>
    </row>
    <row r="366" spans="1:14" ht="38.25" x14ac:dyDescent="0.25">
      <c r="A366" s="13" t="str">
        <f>VLOOKUP(B366,'Plantilla publicacion'!$A$3:$B$490,2,0)</f>
        <v>Actividad propia</v>
      </c>
      <c r="B366" s="103" t="s">
        <v>1246</v>
      </c>
      <c r="C366" s="227"/>
      <c r="D366" s="275">
        <f>VLOOKUP(B366,'Plantilla publicacion'!$A$3:$M$490,6,0)</f>
        <v>0</v>
      </c>
      <c r="E366" s="227"/>
      <c r="F366" s="227"/>
      <c r="G366" s="227"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f>VLOOKUP(B366,'Plantilla publicacion'!$A$3:$M$490,11,0)</f>
        <v>45737</v>
      </c>
      <c r="L366" s="7">
        <f>VLOOKUP(B366,'Plantilla publicacion'!$A$3:$M$490,12,0)</f>
        <v>45772</v>
      </c>
      <c r="M366" s="58"/>
      <c r="N366" s="104" t="str">
        <f>VLOOKUP(B366,'Plantilla publicacion'!$A$3:$M$490,13,0)</f>
        <v>6000-DESPACHO DEL SUPERINTENDENTE DELEGADO PARA EL CONTROL Y VERIFICACIÓN DE REGLAMENTOS TÉCNICOS Y METROLOGÍA LEGAL</v>
      </c>
    </row>
    <row r="367" spans="1:14" ht="51" x14ac:dyDescent="0.25">
      <c r="A367" s="13" t="str">
        <f>VLOOKUP(B367,'Plantilla publicacion'!$A$3:$B$490,2,0)</f>
        <v>Actividad propia</v>
      </c>
      <c r="B367" s="103" t="s">
        <v>1247</v>
      </c>
      <c r="C367" s="227"/>
      <c r="D367" s="275">
        <f>VLOOKUP(B367,'Plantilla publicacion'!$A$3:$M$490,6,0)</f>
        <v>0</v>
      </c>
      <c r="E367" s="227"/>
      <c r="F367" s="227"/>
      <c r="G367" s="227"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f>VLOOKUP(B367,'Plantilla publicacion'!$A$3:$M$490,11,0)</f>
        <v>45803</v>
      </c>
      <c r="L367" s="7">
        <f>VLOOKUP(B367,'Plantilla publicacion'!$A$3:$M$490,12,0)</f>
        <v>45856</v>
      </c>
      <c r="M367" s="58"/>
      <c r="N367" s="104" t="str">
        <f>VLOOKUP(B367,'Plantilla publicacion'!$A$3:$M$490,13,0)</f>
        <v>6000-DESPACHO DEL SUPERINTENDENTE DELEGADO PARA EL CONTROL Y VERIFICACIÓN DE REGLAMENTOS TÉCNICOS Y METROLOGÍA LEGAL</v>
      </c>
    </row>
    <row r="368" spans="1:14" ht="38.25" x14ac:dyDescent="0.25">
      <c r="A368" s="13" t="str">
        <f>VLOOKUP(B368,'Plantilla publicacion'!$A$3:$B$490,2,0)</f>
        <v>Actividad propia</v>
      </c>
      <c r="B368" s="103" t="s">
        <v>1248</v>
      </c>
      <c r="C368" s="227"/>
      <c r="D368" s="275">
        <f>VLOOKUP(B368,'Plantilla publicacion'!$A$3:$M$490,6,0)</f>
        <v>0</v>
      </c>
      <c r="E368" s="227"/>
      <c r="F368" s="227"/>
      <c r="G368" s="227"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f>VLOOKUP(B368,'Plantilla publicacion'!$A$3:$M$490,11,0)</f>
        <v>45859</v>
      </c>
      <c r="L368" s="7">
        <f>VLOOKUP(B368,'Plantilla publicacion'!$A$3:$M$490,12,0)</f>
        <v>45884</v>
      </c>
      <c r="M368" s="58"/>
      <c r="N368" s="104" t="str">
        <f>VLOOKUP(B368,'Plantilla publicacion'!$A$3:$M$490,13,0)</f>
        <v>6000-DESPACHO DEL SUPERINTENDENTE DELEGADO PARA EL CONTROL Y VERIFICACIÓN DE REGLAMENTOS TÉCNICOS Y METROLOGÍA LEGAL</v>
      </c>
    </row>
    <row r="369" spans="1:14" ht="63.75" x14ac:dyDescent="0.25">
      <c r="A369" s="13" t="str">
        <f>VLOOKUP(B369,'Plantilla publicacion'!$A$3:$B$490,2,0)</f>
        <v>Actividad propia</v>
      </c>
      <c r="B369" s="103" t="s">
        <v>1249</v>
      </c>
      <c r="C369" s="227"/>
      <c r="D369" s="275">
        <f>VLOOKUP(B369,'Plantilla publicacion'!$A$3:$M$490,6,0)</f>
        <v>0</v>
      </c>
      <c r="E369" s="227"/>
      <c r="F369" s="227"/>
      <c r="G369" s="227"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f>VLOOKUP(B369,'Plantilla publicacion'!$A$3:$M$490,11,0)</f>
        <v>45901</v>
      </c>
      <c r="L369" s="7">
        <f>VLOOKUP(B369,'Plantilla publicacion'!$A$3:$M$490,12,0)</f>
        <v>45933</v>
      </c>
      <c r="M369" s="58"/>
      <c r="N369" s="104" t="str">
        <f>VLOOKUP(B369,'Plantilla publicacion'!$A$3:$M$490,13,0)</f>
        <v>6000-DESPACHO DEL SUPERINTENDENTE DELEGADO PARA EL CONTROL Y VERIFICACIÓN DE REGLAMENTOS TÉCNICOS Y METROLOGÍA LEGAL</v>
      </c>
    </row>
    <row r="370" spans="1:14" ht="39" thickBot="1" x14ac:dyDescent="0.3">
      <c r="A370" s="13" t="str">
        <f>VLOOKUP(B370,'Plantilla publicacion'!$A$3:$B$490,2,0)</f>
        <v>Actividad propia</v>
      </c>
      <c r="B370" s="105" t="s">
        <v>1250</v>
      </c>
      <c r="C370" s="228"/>
      <c r="D370" s="276">
        <f>VLOOKUP(B370,'Plantilla publicacion'!$A$3:$M$490,6,0)</f>
        <v>0</v>
      </c>
      <c r="E370" s="228"/>
      <c r="F370" s="228"/>
      <c r="G370" s="228" t="str">
        <f>VLOOKUP(B370,'Plantilla publicacion'!$A$3:$M$490,7,0)</f>
        <v>N/A</v>
      </c>
      <c r="H370" s="107" t="str">
        <f>VLOOKUP(B370,'Plantilla publicacion'!$A$3:$M$490,8,0)</f>
        <v>Remitir el proyecto de acto administrativo a abogacía de la competencia. (correo electrónico de remisión (o memo de traslado) y proyecto de acto administrativo  / Único entregable)</v>
      </c>
      <c r="I370" s="107">
        <f>VLOOKUP(B370,'Plantilla publicacion'!$A$3:$M$490,9,0)</f>
        <v>1</v>
      </c>
      <c r="J370" s="107" t="str">
        <f>VLOOKUP(B370,'Plantilla publicacion'!$A$3:$M$490,10,0)</f>
        <v>Númerica</v>
      </c>
      <c r="K370" s="108">
        <f>VLOOKUP(B370,'Plantilla publicacion'!$A$3:$M$490,11,0)</f>
        <v>45936</v>
      </c>
      <c r="L370" s="108">
        <f>VLOOKUP(B370,'Plantilla publicacion'!$A$3:$M$490,12,0)</f>
        <v>45961</v>
      </c>
      <c r="M370" s="109"/>
      <c r="N370" s="110" t="str">
        <f>VLOOKUP(B370,'Plantilla publicacion'!$A$3:$M$490,13,0)</f>
        <v>6000-DESPACHO DEL SUPERINTENDENTE DELEGADO PARA EL CONTROL Y VERIFICACIÓN DE REGLAMENTOS TÉCNICOS Y METROLOGÍA LEGAL</v>
      </c>
    </row>
    <row r="371" spans="1:14" s="12" customFormat="1" ht="51" x14ac:dyDescent="0.25">
      <c r="A371" s="5" t="str">
        <f>VLOOKUP(B371,'Plantilla publicacion'!$A$3:$B$490,2,0)</f>
        <v>Producto</v>
      </c>
      <c r="B371" s="15" t="s">
        <v>1251</v>
      </c>
      <c r="C371" s="227" t="str">
        <f>VLOOKUP(B371,'Plantilla publicacion'!$A$3:$R$490,17,0)</f>
        <v>PND - 4-04-1-c- Transformación productiva, internacionalización y acción climática - Políticas de competencia, consumidor e infraestructura de la calidad modernas / PES - Reindustrialización</v>
      </c>
      <c r="D371" s="227" t="str">
        <f>VLOOKUP(B371,'Plantilla publicacion'!$A$3:$M$490,6,0)</f>
        <v>58-Promover el enfoque preventivo, diferencial y territorial en el que hacer misional de la entidad</v>
      </c>
      <c r="E371" s="22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2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27"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75">
        <f>VLOOKUP(B371,'Plantilla publicacion'!$A$3:$M$490,11,0)</f>
        <v>45839</v>
      </c>
      <c r="L371" s="175">
        <f>VLOOKUP(B371,'Plantilla publicacion'!$A$3:$M$490,12,0)</f>
        <v>46003</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row>
    <row r="372" spans="1:14" ht="51" x14ac:dyDescent="0.25">
      <c r="A372" s="13" t="str">
        <f>VLOOKUP(B372,'Plantilla publicacion'!$A$3:$B$490,2,0)</f>
        <v>Actividad propia</v>
      </c>
      <c r="B372" s="6" t="s">
        <v>1252</v>
      </c>
      <c r="C372" s="227"/>
      <c r="D372" s="227">
        <f>VLOOKUP(B372,'Plantilla publicacion'!$A$3:$M$490,6,0)</f>
        <v>0</v>
      </c>
      <c r="E372" s="227"/>
      <c r="F372" s="227"/>
      <c r="G372" s="227"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f>VLOOKUP(B372,'Plantilla publicacion'!$A$3:$M$490,11,0)</f>
        <v>45839</v>
      </c>
      <c r="L372" s="7">
        <f>VLOOKUP(B372,'Plantilla publicacion'!$A$3:$M$490,12,0)</f>
        <v>45960</v>
      </c>
      <c r="M372" s="58"/>
      <c r="N372" s="17" t="str">
        <f>VLOOKUP(B372,'Plantilla publicacion'!$A$3:$M$490,13,0)</f>
        <v>6000-DESPACHO DEL SUPERINTENDENTE DELEGADO PARA EL CONTROL Y VERIFICACIÓN DE REGLAMENTOS TÉCNICOS Y METROLOGÍA LEGAL</v>
      </c>
    </row>
    <row r="373" spans="1:14" ht="38.25" x14ac:dyDescent="0.25">
      <c r="A373" s="13" t="str">
        <f>VLOOKUP(B373,'Plantilla publicacion'!$A$3:$B$490,2,0)</f>
        <v>Actividad propia</v>
      </c>
      <c r="B373" s="6" t="s">
        <v>1254</v>
      </c>
      <c r="C373" s="227"/>
      <c r="D373" s="227">
        <f>VLOOKUP(B373,'Plantilla publicacion'!$A$3:$M$490,6,0)</f>
        <v>0</v>
      </c>
      <c r="E373" s="227"/>
      <c r="F373" s="227"/>
      <c r="G373" s="227"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f>VLOOKUP(B373,'Plantilla publicacion'!$A$3:$M$490,11,0)</f>
        <v>45965</v>
      </c>
      <c r="L373" s="7">
        <f>VLOOKUP(B373,'Plantilla publicacion'!$A$3:$M$490,12,0)</f>
        <v>45982</v>
      </c>
      <c r="M373" s="58"/>
      <c r="N373" s="17" t="str">
        <f>VLOOKUP(B373,'Plantilla publicacion'!$A$3:$M$490,13,0)</f>
        <v>6000-DESPACHO DEL SUPERINTENDENTE DELEGADO PARA EL CONTROL Y VERIFICACIÓN DE REGLAMENTOS TÉCNICOS Y METROLOGÍA LEGAL</v>
      </c>
    </row>
    <row r="374" spans="1:14" ht="39" thickBot="1" x14ac:dyDescent="0.3">
      <c r="A374" s="13" t="str">
        <f>VLOOKUP(B374,'Plantilla publicacion'!$A$3:$B$490,2,0)</f>
        <v>Actividad propia</v>
      </c>
      <c r="B374" s="11" t="s">
        <v>1256</v>
      </c>
      <c r="C374" s="227"/>
      <c r="D374" s="227">
        <f>VLOOKUP(B374,'Plantilla publicacion'!$A$3:$M$490,6,0)</f>
        <v>0</v>
      </c>
      <c r="E374" s="227"/>
      <c r="F374" s="227"/>
      <c r="G374" s="227"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1">
        <f>VLOOKUP(B374,'Plantilla publicacion'!$A$3:$M$490,11,0)</f>
        <v>45985</v>
      </c>
      <c r="L374" s="111">
        <f>VLOOKUP(B374,'Plantilla publicacion'!$A$3:$M$490,12,0)</f>
        <v>46003</v>
      </c>
      <c r="M374" s="112"/>
      <c r="N374" s="113" t="str">
        <f>VLOOKUP(B374,'Plantilla publicacion'!$A$3:$M$490,13,0)</f>
        <v>6000-DESPACHO DEL SUPERINTENDENTE DELEGADO PARA EL CONTROL Y VERIFICACIÓN DE REGLAMENTOS TÉCNICOS Y METROLOGÍA LEGAL</v>
      </c>
    </row>
    <row r="375" spans="1:14" s="12" customFormat="1" ht="38.25" x14ac:dyDescent="0.25">
      <c r="A375" s="5" t="str">
        <f>VLOOKUP(B375,'Plantilla publicacion'!$A$3:$B$490,2,0)</f>
        <v>Producto</v>
      </c>
      <c r="B375" s="99" t="s">
        <v>1258</v>
      </c>
      <c r="C375" s="226" t="str">
        <f>VLOOKUP(B375,'Plantilla publicacion'!$A$3:$R$490,17,0)</f>
        <v>PND - 4-04-1-c- Transformación productiva, internacionalización y acción climática - Políticas de competencia, consumidor e infraestructura de la calidad modernas / PES - Reindustrialización</v>
      </c>
      <c r="D375" s="226" t="str">
        <f>VLOOKUP(B375,'Plantilla publicacion'!$A$3:$M$490,6,0)</f>
        <v>58-Promover el enfoque preventivo, diferencial y territorial en el que hacer misional de la entidad</v>
      </c>
      <c r="E375" s="22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22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226" t="str">
        <f>VLOOKUP(B375,'Plantilla publicacion'!$A$3:$M$490,7,0)</f>
        <v>C-3503-0200-0016-40401c</v>
      </c>
      <c r="H375" s="101"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1">
        <f>VLOOKUP(B375,'Plantilla publicacion'!$A$3:$M$490,9,0)</f>
        <v>1</v>
      </c>
      <c r="J375" s="101" t="str">
        <f>VLOOKUP(B375,'Plantilla publicacion'!$A$3:$M$490,10,0)</f>
        <v>Númerica</v>
      </c>
      <c r="K375" s="176">
        <f>VLOOKUP(B375,'Plantilla publicacion'!$A$3:$M$490,11,0)</f>
        <v>45726</v>
      </c>
      <c r="L375" s="176">
        <f>VLOOKUP(B375,'Plantilla publicacion'!$A$3:$M$490,12,0)</f>
        <v>45968</v>
      </c>
      <c r="M375" s="15" t="str">
        <f>IF(ISERROR(VLOOKUP(B375,'Plantilla publicacion'!$A$3:$P$490,16,0)),"NA",VLOOKUP(B375,'Plantilla publicacion'!$A$3:$P$490,16,0))</f>
        <v xml:space="preserve">PND_18_Fortalecer institucionalmente el Subsistema Nacional de la Calidad </v>
      </c>
      <c r="N375" s="102" t="str">
        <f>VLOOKUP(B375,'Plantilla publicacion'!$A$3:$M$490,13,0)</f>
        <v>6000-DESPACHO DEL SUPERINTENDENTE DELEGADO PARA EL CONTROL Y VERIFICACIÓN DE REGLAMENTOS TÉCNICOS Y METROLOGÍA LEGAL</v>
      </c>
    </row>
    <row r="376" spans="1:14" ht="38.25" x14ac:dyDescent="0.25">
      <c r="A376" s="13" t="str">
        <f>VLOOKUP(B376,'Plantilla publicacion'!$A$3:$B$490,2,0)</f>
        <v>Actividad propia</v>
      </c>
      <c r="B376" s="103" t="s">
        <v>1259</v>
      </c>
      <c r="C376" s="227"/>
      <c r="D376" s="227">
        <f>VLOOKUP(B376,'Plantilla publicacion'!$A$3:$M$490,6,0)</f>
        <v>0</v>
      </c>
      <c r="E376" s="227"/>
      <c r="F376" s="227"/>
      <c r="G376" s="227"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f>VLOOKUP(B376,'Plantilla publicacion'!$A$3:$M$490,11,0)</f>
        <v>45726</v>
      </c>
      <c r="L376" s="7">
        <f>VLOOKUP(B376,'Plantilla publicacion'!$A$3:$M$490,12,0)</f>
        <v>45912</v>
      </c>
      <c r="M376" s="58"/>
      <c r="N376" s="104" t="str">
        <f>VLOOKUP(B376,'Plantilla publicacion'!$A$3:$M$490,13,0)</f>
        <v>6000-DESPACHO DEL SUPERINTENDENTE DELEGADO PARA EL CONTROL Y VERIFICACIÓN DE REGLAMENTOS TÉCNICOS Y METROLOGÍA LEGAL</v>
      </c>
    </row>
    <row r="377" spans="1:14" ht="38.25" x14ac:dyDescent="0.25">
      <c r="A377" s="13" t="str">
        <f>VLOOKUP(B377,'Plantilla publicacion'!$A$3:$B$490,2,0)</f>
        <v>Actividad propia</v>
      </c>
      <c r="B377" s="103" t="s">
        <v>1261</v>
      </c>
      <c r="C377" s="227"/>
      <c r="D377" s="227">
        <f>VLOOKUP(B377,'Plantilla publicacion'!$A$3:$M$490,6,0)</f>
        <v>0</v>
      </c>
      <c r="E377" s="227"/>
      <c r="F377" s="227"/>
      <c r="G377" s="227"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f>VLOOKUP(B377,'Plantilla publicacion'!$A$3:$M$490,11,0)</f>
        <v>45901</v>
      </c>
      <c r="L377" s="7">
        <f>VLOOKUP(B377,'Plantilla publicacion'!$A$3:$M$490,12,0)</f>
        <v>45926</v>
      </c>
      <c r="M377" s="58"/>
      <c r="N377" s="104" t="str">
        <f>VLOOKUP(B377,'Plantilla publicacion'!$A$3:$M$490,13,0)</f>
        <v>6000-DESPACHO DEL SUPERINTENDENTE DELEGADO PARA EL CONTROL Y VERIFICACIÓN DE REGLAMENTOS TÉCNICOS Y METROLOGÍA LEGAL</v>
      </c>
    </row>
    <row r="378" spans="1:14" ht="51" x14ac:dyDescent="0.25">
      <c r="A378" s="13" t="str">
        <f>VLOOKUP(B378,'Plantilla publicacion'!$A$3:$B$490,2,0)</f>
        <v>Actividad propia</v>
      </c>
      <c r="B378" s="103" t="s">
        <v>1263</v>
      </c>
      <c r="C378" s="227"/>
      <c r="D378" s="227">
        <f>VLOOKUP(B378,'Plantilla publicacion'!$A$3:$M$490,6,0)</f>
        <v>0</v>
      </c>
      <c r="E378" s="227"/>
      <c r="F378" s="227"/>
      <c r="G378" s="227"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f>VLOOKUP(B378,'Plantilla publicacion'!$A$3:$M$490,11,0)</f>
        <v>45929</v>
      </c>
      <c r="L378" s="7">
        <f>VLOOKUP(B378,'Plantilla publicacion'!$A$3:$M$490,12,0)</f>
        <v>45933</v>
      </c>
      <c r="M378" s="58"/>
      <c r="N378" s="104" t="str">
        <f>VLOOKUP(B378,'Plantilla publicacion'!$A$3:$M$490,13,0)</f>
        <v>6000-DESPACHO DEL SUPERINTENDENTE DELEGADO PARA EL CONTROL Y VERIFICACIÓN DE REGLAMENTOS TÉCNICOS Y METROLOGÍA LEGAL</v>
      </c>
    </row>
    <row r="379" spans="1:14" ht="51.75" thickBot="1" x14ac:dyDescent="0.3">
      <c r="A379" s="13" t="str">
        <f>VLOOKUP(B379,'Plantilla publicacion'!$A$3:$B$490,2,0)</f>
        <v>Actividad propia</v>
      </c>
      <c r="B379" s="105" t="s">
        <v>1265</v>
      </c>
      <c r="C379" s="228"/>
      <c r="D379" s="228">
        <f>VLOOKUP(B379,'Plantilla publicacion'!$A$3:$M$490,6,0)</f>
        <v>0</v>
      </c>
      <c r="E379" s="228"/>
      <c r="F379" s="228"/>
      <c r="G379" s="228" t="str">
        <f>VLOOKUP(B379,'Plantilla publicacion'!$A$3:$M$490,7,0)</f>
        <v>N/A</v>
      </c>
      <c r="H379" s="107"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publicacion'!$A$3:$M$490,9,0)</f>
        <v>1</v>
      </c>
      <c r="J379" s="107" t="str">
        <f>VLOOKUP(B379,'Plantilla publicacion'!$A$3:$M$490,10,0)</f>
        <v>Númerica</v>
      </c>
      <c r="K379" s="108">
        <f>VLOOKUP(B379,'Plantilla publicacion'!$A$3:$M$490,11,0)</f>
        <v>45950</v>
      </c>
      <c r="L379" s="108">
        <f>VLOOKUP(B379,'Plantilla publicacion'!$A$3:$M$490,12,0)</f>
        <v>45968</v>
      </c>
      <c r="M379" s="109"/>
      <c r="N379" s="110" t="str">
        <f>VLOOKUP(B379,'Plantilla publicacion'!$A$3:$M$490,13,0)</f>
        <v>6000-DESPACHO DEL SUPERINTENDENTE DELEGADO PARA EL CONTROL Y VERIFICACIÓN DE REGLAMENTOS TÉCNICOS Y METROLOGÍA LEGAL</v>
      </c>
    </row>
  </sheetData>
  <autoFilter ref="A9:N380" xr:uid="{C55B0D7C-4224-4685-BB07-31E4684A39FD}"/>
  <mergeCells count="429">
    <mergeCell ref="F102:F105"/>
    <mergeCell ref="E102:E105"/>
    <mergeCell ref="F91:F94"/>
    <mergeCell ref="G91:G94"/>
    <mergeCell ref="C95:C98"/>
    <mergeCell ref="D95:D98"/>
    <mergeCell ref="E95:E98"/>
    <mergeCell ref="G95:G98"/>
    <mergeCell ref="F95:F98"/>
    <mergeCell ref="C91:C94"/>
    <mergeCell ref="D91:D94"/>
    <mergeCell ref="E91:E94"/>
    <mergeCell ref="C357:C362"/>
    <mergeCell ref="D357:D362"/>
    <mergeCell ref="E357:E362"/>
    <mergeCell ref="G357:G362"/>
    <mergeCell ref="F357:F362"/>
    <mergeCell ref="C354:C356"/>
    <mergeCell ref="D354:D356"/>
    <mergeCell ref="E354:E356"/>
    <mergeCell ref="F354:F356"/>
    <mergeCell ref="G354:G356"/>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289:C291"/>
    <mergeCell ref="D289:D291"/>
    <mergeCell ref="E289:E291"/>
    <mergeCell ref="G289:G291"/>
    <mergeCell ref="F289:F291"/>
    <mergeCell ref="C292:C296"/>
    <mergeCell ref="E292:E296"/>
    <mergeCell ref="D292:D296"/>
    <mergeCell ref="F292:F296"/>
    <mergeCell ref="G292:G296"/>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G259:G261"/>
    <mergeCell ref="C262:C265"/>
    <mergeCell ref="D262:D265"/>
    <mergeCell ref="E262:E265"/>
    <mergeCell ref="F262:F265"/>
    <mergeCell ref="G262:G265"/>
    <mergeCell ref="C259:C261"/>
    <mergeCell ref="D259:D261"/>
    <mergeCell ref="E259:E261"/>
    <mergeCell ref="F259:F261"/>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35:G239"/>
    <mergeCell ref="C240:C244"/>
    <mergeCell ref="D240:D244"/>
    <mergeCell ref="E240:E244"/>
    <mergeCell ref="F240:F244"/>
    <mergeCell ref="G240:G244"/>
    <mergeCell ref="C235:C239"/>
    <mergeCell ref="D235:D239"/>
    <mergeCell ref="E235:E239"/>
    <mergeCell ref="F235:F239"/>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F204:F207"/>
    <mergeCell ref="C208:C210"/>
    <mergeCell ref="D208:D210"/>
    <mergeCell ref="E208:E210"/>
    <mergeCell ref="G208:G210"/>
    <mergeCell ref="F208:F210"/>
    <mergeCell ref="C204:C207"/>
    <mergeCell ref="D204:D207"/>
    <mergeCell ref="E204:E207"/>
    <mergeCell ref="G204:G207"/>
    <mergeCell ref="C189:C193"/>
    <mergeCell ref="D189:D193"/>
    <mergeCell ref="E189:E193"/>
    <mergeCell ref="F189:F193"/>
    <mergeCell ref="G189:G193"/>
    <mergeCell ref="C179:C185"/>
    <mergeCell ref="D179:D185"/>
    <mergeCell ref="E179:E185"/>
    <mergeCell ref="F179:F185"/>
    <mergeCell ref="G179:G185"/>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25:C126"/>
    <mergeCell ref="D125:D126"/>
    <mergeCell ref="E125:E126"/>
    <mergeCell ref="F125:F126"/>
    <mergeCell ref="G125:G126"/>
    <mergeCell ref="C122:C124"/>
    <mergeCell ref="D122:D124"/>
    <mergeCell ref="E122:E124"/>
    <mergeCell ref="F122:F124"/>
    <mergeCell ref="G122:G124"/>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59:C62"/>
    <mergeCell ref="D59:D62"/>
    <mergeCell ref="E59:E62"/>
    <mergeCell ref="F59:F62"/>
    <mergeCell ref="G59:G62"/>
    <mergeCell ref="C55:C58"/>
    <mergeCell ref="D55:D58"/>
    <mergeCell ref="F55:F58"/>
    <mergeCell ref="G55:G58"/>
    <mergeCell ref="E55:E58"/>
    <mergeCell ref="C48:C54"/>
    <mergeCell ref="D48:D54"/>
    <mergeCell ref="E48:E54"/>
    <mergeCell ref="F48:F54"/>
    <mergeCell ref="G48:G54"/>
    <mergeCell ref="C42:C45"/>
    <mergeCell ref="D42:D45"/>
    <mergeCell ref="E42:E45"/>
    <mergeCell ref="F42:F45"/>
    <mergeCell ref="G42:G45"/>
    <mergeCell ref="B46:N46"/>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C127:C132"/>
    <mergeCell ref="D127:D132"/>
    <mergeCell ref="E127:E132"/>
    <mergeCell ref="F127:F132"/>
    <mergeCell ref="G127:G132"/>
    <mergeCell ref="B8:D8"/>
    <mergeCell ref="G8:N8"/>
    <mergeCell ref="B1:D3"/>
    <mergeCell ref="B4:N4"/>
    <mergeCell ref="B6:N6"/>
    <mergeCell ref="B7:N7"/>
    <mergeCell ref="B5:L5"/>
    <mergeCell ref="G63:G65"/>
    <mergeCell ref="F63:F65"/>
    <mergeCell ref="E63:E65"/>
    <mergeCell ref="D63:D65"/>
    <mergeCell ref="C63:C65"/>
    <mergeCell ref="C99:C101"/>
    <mergeCell ref="D99:D101"/>
    <mergeCell ref="E99:E101"/>
    <mergeCell ref="G99:G101"/>
    <mergeCell ref="C76:C79"/>
    <mergeCell ref="D76:D79"/>
    <mergeCell ref="E76:E79"/>
  </mergeCells>
  <conditionalFormatting sqref="N5 A5:C5 A7:N8 A6 A17:B18 A64:B65 A77:B79 A84:B85 A92:B94 A114:B114 A118:B118 A121:B121 A176:B178 A205:B207 A346:B348 A334:B336 A358:B362 A298:B301 A281:B282 A293:B296 A275:B276 A246:B251 A260:B261 A372:B374 A355:B356 A350:B353 A338:B344 A322:B326 A290:B291 A278:B279 A256:B258 A253:B254 A241:B244 A223:B225 A187:B188 A180:B185 A172:B174 A168:B170 A164:B166 A159:B162 A154:B157 A149:B152 A146:B147 A141:B144 A137:B139 A123:B124 A109:B112 A103:B105 A100:B101 A96:B98 A81:B82 A72:B75 A67:B70 A60:B62 A56:B58 A49:B54 A39:B41 A31:B34 A20:B24 A11:B15 A26:B29 A272:B273 A309:B310 A317:B320 A364:B370 A197:B198 A43:B45 A87:B90 A107:B107 A190:B193 A202:B203 A209:B210 A227:B234 A267:B268 A284:B286 A312:B313 A328:B330 A376:B379 A303:B305 A1:F1 A4:N4 O4:XFD8 H20:M23 O20:XFD23 N19:N23 A199:XFD200 A314:XFD315 A331:XFD332 A306:XFD307 A380:XFD1048576 A287:XFD288 A269:XFD270 A194:XFD195 A46:XFD47 H1:XFD1 A2:XFD3 H17:XFD18 H11:XFD15 H24:XFD24 H26:XFD29 H31:XFD34 H39:XFD41 H43:XFD45 H187:XFD188 H146:XFD147 H134:XFD135 H100:XFD101 H64:XFD65 H49:XFD54 H56:XFD58 H60:XFD62 H67:XFD70 H77:XFD79 H81:XFD82 H84:XFD85 H87:XFD90 H92:XFD94 H96:XFD98 H103:XFD105 H107:XFD107 H114:XFD114 H118:XFD118 H123:XFD124 H141:XFD144 H137:XFD139 H149:XFD152 H154:XFD157 H159:XFD162 H168:XFD170 H172:XFD174 H176:XFD178 H180:XFD185 H190:XFD193 H109:XFD112 H72:XFD75 H164:XFD166 H197:XFD198 H202:XFD203 H205:XFD207 H209:XFD210 H223:XFD225 H227:XFD234 H241:XFD244 H246:XFD251 H253:XFD254 H256:XFD258 H260:XFD261 H267:XFD268 H272:XFD273 H275:XFD276 H278:XFD279 H281:XFD282 H284:XFD286 H290:XFD291 H298:XFD301 H293:XFD296 H303:XFD305 H309:XFD310 H312:XFD313 H317:XFD320 H328:XFD330 H322:XFD326 H334:XFD336 H338:XFD344 H346:XFD348 H350:XFD353 H355:XFD356 H358:XFD362 H364:XFD370 H376:XFD379 H372:XFD374 N10:XFD10 N16:XFD16 N25:XFD25 N30:XFD30 N42:XFD42 N48:XFD48 N55:XFD55 N59:XFD59 N63:XFD63 N66:XFD66 N71:XFD71 N76:XFD76 N80:XFD80 N83:XFD83 N86:XFD86 N91:XFD91 N95:XFD95 N99:XFD99 N102:XFD102 N106:XFD106 N108:XFD108 N113:XFD113 N115:XFD115 N117:XFD117 N119:XFD119 N122:XFD122 N125:XFD125 N133:XFD133 N136:XFD136 N140:XFD140 N145:XFD145 N148:XFD148 N153:XFD153 N158:XFD158 N163:XFD163 N167:XFD167 N171:XFD171 N175:XFD175 N179:XFD179 N186:XFD186 N196:XFD196 N211:XFD211 N222:XFD222 N226:XFD226 N235:XFD235 N240:XFD240 N201:XFD201 N204:XFD204 N208:XFD208 N345:XFD345 N337:XFD337 N333:XFD333 N349:XFD349 N354:XFD354 N357:XFD357 N363:XFD363 N371:XFD371 N375:XFD375 N308:XFD308 N311:XFD311 N316:XFD316 N321:XFD321 N327:XFD327 N302:XFD302 N297:XFD297 N280:XFD280 N283:XFD283 N289:XFD289 N292:XFD292 N266:XFD266 N271:XFD271 N274:XFD274 N277:XFD277 N245:XFD245 N252:XFD252 N255:XFD255 N259:XFD259 N262:XFD262 N189:XFD189 A116:B116 H116:XFD116 N38:XFD38 O35:XFD37 H36:N37 N35 A35 A36:B37 H120:XFD121 A212:B221 H212:XFD221 A236:B239 H236:XFD239 A263:B265 H263:XFD265 A126:B126 A128:B132 A127 A134:B135 H126:XFD126 N127:XFD127 H128:XFD132">
    <cfRule type="cellIs" dxfId="493" priority="658" operator="equal">
      <formula>0</formula>
    </cfRule>
  </conditionalFormatting>
  <conditionalFormatting sqref="B6:N6">
    <cfRule type="cellIs" dxfId="492" priority="657" operator="equal">
      <formula>0</formula>
    </cfRule>
  </conditionalFormatting>
  <conditionalFormatting sqref="A10:B10 H10:L10">
    <cfRule type="cellIs" dxfId="491" priority="656" operator="equal">
      <formula>0</formula>
    </cfRule>
  </conditionalFormatting>
  <conditionalFormatting sqref="A16:B16 H16:L16">
    <cfRule type="cellIs" dxfId="490" priority="655" operator="equal">
      <formula>0</formula>
    </cfRule>
  </conditionalFormatting>
  <conditionalFormatting sqref="A19:B19 H19:L19 O19:XFD19">
    <cfRule type="cellIs" dxfId="489" priority="654" operator="equal">
      <formula>0</formula>
    </cfRule>
  </conditionalFormatting>
  <conditionalFormatting sqref="A25:B25 H25:L25">
    <cfRule type="cellIs" dxfId="488" priority="653" operator="equal">
      <formula>0</formula>
    </cfRule>
  </conditionalFormatting>
  <conditionalFormatting sqref="A30:B30 H30:L30">
    <cfRule type="cellIs" dxfId="487" priority="652" operator="equal">
      <formula>0</formula>
    </cfRule>
  </conditionalFormatting>
  <conditionalFormatting sqref="A38:B38 H38:L38">
    <cfRule type="cellIs" dxfId="486" priority="651" operator="equal">
      <formula>0</formula>
    </cfRule>
  </conditionalFormatting>
  <conditionalFormatting sqref="A42:B42 H42:L42">
    <cfRule type="cellIs" dxfId="485" priority="650" operator="equal">
      <formula>0</formula>
    </cfRule>
  </conditionalFormatting>
  <conditionalFormatting sqref="A48:B48 H48:L48">
    <cfRule type="cellIs" dxfId="484" priority="649" operator="equal">
      <formula>0</formula>
    </cfRule>
  </conditionalFormatting>
  <conditionalFormatting sqref="A55:B55 H55:L55">
    <cfRule type="cellIs" dxfId="483" priority="648" operator="equal">
      <formula>0</formula>
    </cfRule>
  </conditionalFormatting>
  <conditionalFormatting sqref="A59:B59 H59:L59">
    <cfRule type="cellIs" dxfId="482" priority="647" operator="equal">
      <formula>0</formula>
    </cfRule>
  </conditionalFormatting>
  <conditionalFormatting sqref="A63:B63 H63:L63">
    <cfRule type="cellIs" dxfId="481" priority="646" operator="equal">
      <formula>0</formula>
    </cfRule>
  </conditionalFormatting>
  <conditionalFormatting sqref="A66:B66 H66:L66">
    <cfRule type="cellIs" dxfId="480" priority="645" operator="equal">
      <formula>0</formula>
    </cfRule>
  </conditionalFormatting>
  <conditionalFormatting sqref="A71:B71 H71:L71">
    <cfRule type="cellIs" dxfId="479" priority="644" operator="equal">
      <formula>0</formula>
    </cfRule>
  </conditionalFormatting>
  <conditionalFormatting sqref="A76:B76 H76:L76">
    <cfRule type="cellIs" dxfId="478" priority="643" operator="equal">
      <formula>0</formula>
    </cfRule>
  </conditionalFormatting>
  <conditionalFormatting sqref="A80:B80 H80:L80">
    <cfRule type="cellIs" dxfId="477" priority="642" operator="equal">
      <formula>0</formula>
    </cfRule>
  </conditionalFormatting>
  <conditionalFormatting sqref="A83:B83 H83:L83">
    <cfRule type="cellIs" dxfId="476" priority="641" operator="equal">
      <formula>0</formula>
    </cfRule>
  </conditionalFormatting>
  <conditionalFormatting sqref="A86:B86 H86:L86">
    <cfRule type="cellIs" dxfId="475" priority="640" operator="equal">
      <formula>0</formula>
    </cfRule>
  </conditionalFormatting>
  <conditionalFormatting sqref="A91:B91 H91:L91">
    <cfRule type="cellIs" dxfId="474" priority="638" operator="equal">
      <formula>0</formula>
    </cfRule>
  </conditionalFormatting>
  <conditionalFormatting sqref="A95:B95 H95:L95">
    <cfRule type="cellIs" dxfId="473" priority="637" operator="equal">
      <formula>0</formula>
    </cfRule>
  </conditionalFormatting>
  <conditionalFormatting sqref="A99:B99 H99:L99">
    <cfRule type="cellIs" dxfId="472" priority="636" operator="equal">
      <formula>0</formula>
    </cfRule>
  </conditionalFormatting>
  <conditionalFormatting sqref="A102:B102 H102:L102">
    <cfRule type="cellIs" dxfId="471" priority="635" operator="equal">
      <formula>0</formula>
    </cfRule>
  </conditionalFormatting>
  <conditionalFormatting sqref="A106:B106 H106:L106">
    <cfRule type="cellIs" dxfId="470" priority="634" operator="equal">
      <formula>0</formula>
    </cfRule>
  </conditionalFormatting>
  <conditionalFormatting sqref="A108:B108 H108:L108">
    <cfRule type="cellIs" dxfId="469" priority="633" operator="equal">
      <formula>0</formula>
    </cfRule>
  </conditionalFormatting>
  <conditionalFormatting sqref="A113:B113 H113:L113">
    <cfRule type="cellIs" dxfId="468" priority="632" operator="equal">
      <formula>0</formula>
    </cfRule>
  </conditionalFormatting>
  <conditionalFormatting sqref="A115:B115 H115:L115">
    <cfRule type="cellIs" dxfId="467" priority="631" operator="equal">
      <formula>0</formula>
    </cfRule>
  </conditionalFormatting>
  <conditionalFormatting sqref="A117:B117 H117:L117">
    <cfRule type="cellIs" dxfId="466" priority="630" operator="equal">
      <formula>0</formula>
    </cfRule>
  </conditionalFormatting>
  <conditionalFormatting sqref="A119:B119 H119:L119 A120">
    <cfRule type="cellIs" dxfId="465" priority="629" operator="equal">
      <formula>0</formula>
    </cfRule>
  </conditionalFormatting>
  <conditionalFormatting sqref="A122:B122 H122:L122">
    <cfRule type="cellIs" dxfId="464" priority="628" operator="equal">
      <formula>0</formula>
    </cfRule>
  </conditionalFormatting>
  <conditionalFormatting sqref="A125:B125 H125:L125">
    <cfRule type="cellIs" dxfId="463" priority="627" operator="equal">
      <formula>0</formula>
    </cfRule>
  </conditionalFormatting>
  <conditionalFormatting sqref="A133 H133:L133">
    <cfRule type="cellIs" dxfId="462" priority="626" operator="equal">
      <formula>0</formula>
    </cfRule>
  </conditionalFormatting>
  <conditionalFormatting sqref="A136:B136 H136:L136">
    <cfRule type="cellIs" dxfId="461" priority="625" operator="equal">
      <formula>0</formula>
    </cfRule>
  </conditionalFormatting>
  <conditionalFormatting sqref="A140:B140 H140:L140">
    <cfRule type="cellIs" dxfId="460" priority="624" operator="equal">
      <formula>0</formula>
    </cfRule>
  </conditionalFormatting>
  <conditionalFormatting sqref="A145:B145 H145:L145">
    <cfRule type="cellIs" dxfId="459" priority="623" operator="equal">
      <formula>0</formula>
    </cfRule>
  </conditionalFormatting>
  <conditionalFormatting sqref="A148:B148 H148:L148">
    <cfRule type="cellIs" dxfId="458" priority="622" operator="equal">
      <formula>0</formula>
    </cfRule>
  </conditionalFormatting>
  <conditionalFormatting sqref="A153:B153 H153:L153">
    <cfRule type="cellIs" dxfId="457" priority="621" operator="equal">
      <formula>0</formula>
    </cfRule>
  </conditionalFormatting>
  <conditionalFormatting sqref="A158:B158 H158:L158">
    <cfRule type="cellIs" dxfId="456" priority="620" operator="equal">
      <formula>0</formula>
    </cfRule>
  </conditionalFormatting>
  <conditionalFormatting sqref="A163:B163 H163:L163">
    <cfRule type="cellIs" dxfId="455" priority="619" operator="equal">
      <formula>0</formula>
    </cfRule>
  </conditionalFormatting>
  <conditionalFormatting sqref="A167:B167 H167:L167">
    <cfRule type="cellIs" dxfId="454" priority="618" operator="equal">
      <formula>0</formula>
    </cfRule>
  </conditionalFormatting>
  <conditionalFormatting sqref="A171:B171 H171:L171">
    <cfRule type="cellIs" dxfId="453" priority="617" operator="equal">
      <formula>0</formula>
    </cfRule>
  </conditionalFormatting>
  <conditionalFormatting sqref="A175:B175 H175:L175">
    <cfRule type="cellIs" dxfId="452" priority="616" operator="equal">
      <formula>0</formula>
    </cfRule>
  </conditionalFormatting>
  <conditionalFormatting sqref="A179 H179:L179">
    <cfRule type="cellIs" dxfId="451" priority="615" operator="equal">
      <formula>0</formula>
    </cfRule>
  </conditionalFormatting>
  <conditionalFormatting sqref="A186:B186 H186:L186">
    <cfRule type="cellIs" dxfId="450" priority="614" operator="equal">
      <formula>0</formula>
    </cfRule>
  </conditionalFormatting>
  <conditionalFormatting sqref="A196:B196 H196:L196">
    <cfRule type="cellIs" dxfId="449" priority="612" operator="equal">
      <formula>0</formula>
    </cfRule>
  </conditionalFormatting>
  <conditionalFormatting sqref="A211:B211 H211:L211">
    <cfRule type="cellIs" dxfId="448" priority="611" operator="equal">
      <formula>0</formula>
    </cfRule>
  </conditionalFormatting>
  <conditionalFormatting sqref="A222:B222 H222:L222">
    <cfRule type="cellIs" dxfId="447" priority="610" operator="equal">
      <formula>0</formula>
    </cfRule>
  </conditionalFormatting>
  <conditionalFormatting sqref="A226:B226 H226:L226">
    <cfRule type="cellIs" dxfId="446" priority="608" operator="equal">
      <formula>0</formula>
    </cfRule>
  </conditionalFormatting>
  <conditionalFormatting sqref="A235:B235 H235:L235">
    <cfRule type="cellIs" dxfId="445" priority="607" operator="equal">
      <formula>0</formula>
    </cfRule>
  </conditionalFormatting>
  <conditionalFormatting sqref="A240:B240 H240:L240">
    <cfRule type="cellIs" dxfId="444" priority="606" operator="equal">
      <formula>0</formula>
    </cfRule>
  </conditionalFormatting>
  <conditionalFormatting sqref="A201:B201 H201:L201">
    <cfRule type="cellIs" dxfId="443" priority="605" operator="equal">
      <formula>0</formula>
    </cfRule>
  </conditionalFormatting>
  <conditionalFormatting sqref="A204:B204 H204:L204">
    <cfRule type="cellIs" dxfId="442" priority="604" operator="equal">
      <formula>0</formula>
    </cfRule>
  </conditionalFormatting>
  <conditionalFormatting sqref="A208:B208 H208:L208">
    <cfRule type="cellIs" dxfId="441" priority="603" operator="equal">
      <formula>0</formula>
    </cfRule>
  </conditionalFormatting>
  <conditionalFormatting sqref="A345:B345 H345:L345">
    <cfRule type="cellIs" dxfId="440" priority="602" operator="equal">
      <formula>0</formula>
    </cfRule>
  </conditionalFormatting>
  <conditionalFormatting sqref="A337:B337 H337:L337">
    <cfRule type="cellIs" dxfId="439" priority="601" operator="equal">
      <formula>0</formula>
    </cfRule>
  </conditionalFormatting>
  <conditionalFormatting sqref="A333:B333 H333:L333">
    <cfRule type="cellIs" dxfId="438" priority="600" operator="equal">
      <formula>0</formula>
    </cfRule>
  </conditionalFormatting>
  <conditionalFormatting sqref="A349:B349 H349:L349">
    <cfRule type="cellIs" dxfId="437" priority="599" operator="equal">
      <formula>0</formula>
    </cfRule>
  </conditionalFormatting>
  <conditionalFormatting sqref="A354:B354 H354:L354">
    <cfRule type="cellIs" dxfId="436" priority="598" operator="equal">
      <formula>0</formula>
    </cfRule>
  </conditionalFormatting>
  <conditionalFormatting sqref="A357:B357 H357:L357">
    <cfRule type="cellIs" dxfId="435" priority="597" operator="equal">
      <formula>0</formula>
    </cfRule>
  </conditionalFormatting>
  <conditionalFormatting sqref="A363:B363 H363:L363">
    <cfRule type="cellIs" dxfId="434" priority="596" operator="equal">
      <formula>0</formula>
    </cfRule>
  </conditionalFormatting>
  <conditionalFormatting sqref="A371:B371 H371:L371">
    <cfRule type="cellIs" dxfId="433" priority="595" operator="equal">
      <formula>0</formula>
    </cfRule>
  </conditionalFormatting>
  <conditionalFormatting sqref="A375:B375 H375:L375">
    <cfRule type="cellIs" dxfId="432" priority="594" operator="equal">
      <formula>0</formula>
    </cfRule>
  </conditionalFormatting>
  <conditionalFormatting sqref="A308:B308 H308:L308">
    <cfRule type="cellIs" dxfId="431" priority="593" operator="equal">
      <formula>0</formula>
    </cfRule>
  </conditionalFormatting>
  <conditionalFormatting sqref="A311:B311 H311:L311">
    <cfRule type="cellIs" dxfId="430" priority="592" operator="equal">
      <formula>0</formula>
    </cfRule>
  </conditionalFormatting>
  <conditionalFormatting sqref="A316:B316 H316:L316">
    <cfRule type="cellIs" dxfId="429" priority="591" operator="equal">
      <formula>0</formula>
    </cfRule>
  </conditionalFormatting>
  <conditionalFormatting sqref="A321:B321 H321:L321">
    <cfRule type="cellIs" dxfId="428" priority="590" operator="equal">
      <formula>0</formula>
    </cfRule>
  </conditionalFormatting>
  <conditionalFormatting sqref="A327:B327 H327:L327">
    <cfRule type="cellIs" dxfId="427" priority="589" operator="equal">
      <formula>0</formula>
    </cfRule>
  </conditionalFormatting>
  <conditionalFormatting sqref="A302:B302 H302:L302">
    <cfRule type="cellIs" dxfId="426" priority="588" operator="equal">
      <formula>0</formula>
    </cfRule>
  </conditionalFormatting>
  <conditionalFormatting sqref="A297:B297 H297:L297">
    <cfRule type="cellIs" dxfId="425" priority="587" operator="equal">
      <formula>0</formula>
    </cfRule>
  </conditionalFormatting>
  <conditionalFormatting sqref="A280:B280 H280:L280">
    <cfRule type="cellIs" dxfId="424" priority="586" operator="equal">
      <formula>0</formula>
    </cfRule>
  </conditionalFormatting>
  <conditionalFormatting sqref="A283:B283 H283:L283">
    <cfRule type="cellIs" dxfId="423" priority="585" operator="equal">
      <formula>0</formula>
    </cfRule>
  </conditionalFormatting>
  <conditionalFormatting sqref="A289:B289 H289:L289">
    <cfRule type="cellIs" dxfId="422" priority="584" operator="equal">
      <formula>0</formula>
    </cfRule>
  </conditionalFormatting>
  <conditionalFormatting sqref="A292:B292 H292:L292">
    <cfRule type="cellIs" dxfId="421" priority="583" operator="equal">
      <formula>0</formula>
    </cfRule>
  </conditionalFormatting>
  <conditionalFormatting sqref="A266:B266 H266:L266">
    <cfRule type="cellIs" dxfId="420" priority="582" operator="equal">
      <formula>0</formula>
    </cfRule>
  </conditionalFormatting>
  <conditionalFormatting sqref="A271:B271 H271:L271">
    <cfRule type="cellIs" dxfId="419" priority="581" operator="equal">
      <formula>0</formula>
    </cfRule>
  </conditionalFormatting>
  <conditionalFormatting sqref="A274:B274 H274:L274">
    <cfRule type="cellIs" dxfId="418" priority="580" operator="equal">
      <formula>0</formula>
    </cfRule>
  </conditionalFormatting>
  <conditionalFormatting sqref="A277:B277 H277:L277">
    <cfRule type="cellIs" dxfId="417" priority="579" operator="equal">
      <formula>0</formula>
    </cfRule>
  </conditionalFormatting>
  <conditionalFormatting sqref="A245:B245 H245:L245">
    <cfRule type="cellIs" dxfId="416" priority="578" operator="equal">
      <formula>0</formula>
    </cfRule>
  </conditionalFormatting>
  <conditionalFormatting sqref="A252:B252 H252:L252">
    <cfRule type="cellIs" dxfId="415" priority="576" operator="equal">
      <formula>0</formula>
    </cfRule>
  </conditionalFormatting>
  <conditionalFormatting sqref="A255:B255 H255:L255">
    <cfRule type="cellIs" dxfId="414" priority="575" operator="equal">
      <formula>0</formula>
    </cfRule>
  </conditionalFormatting>
  <conditionalFormatting sqref="A259:B259 H259:L259">
    <cfRule type="cellIs" dxfId="413" priority="574" operator="equal">
      <formula>0</formula>
    </cfRule>
  </conditionalFormatting>
  <conditionalFormatting sqref="A262:B262 H262:L262">
    <cfRule type="cellIs" dxfId="412" priority="573" operator="equal">
      <formula>0</formula>
    </cfRule>
  </conditionalFormatting>
  <conditionalFormatting sqref="A9:XFD9">
    <cfRule type="cellIs" dxfId="411" priority="398" operator="equal">
      <formula>0</formula>
    </cfRule>
  </conditionalFormatting>
  <conditionalFormatting sqref="C10:D10">
    <cfRule type="cellIs" dxfId="410" priority="397" operator="equal">
      <formula>0</formula>
    </cfRule>
  </conditionalFormatting>
  <conditionalFormatting sqref="C19:G19">
    <cfRule type="cellIs" dxfId="409" priority="395" operator="equal">
      <formula>0</formula>
    </cfRule>
  </conditionalFormatting>
  <conditionalFormatting sqref="C25:G25">
    <cfRule type="cellIs" dxfId="408" priority="394" operator="equal">
      <formula>0</formula>
    </cfRule>
  </conditionalFormatting>
  <conditionalFormatting sqref="C38:G38">
    <cfRule type="cellIs" dxfId="407" priority="392" operator="equal">
      <formula>0</formula>
    </cfRule>
  </conditionalFormatting>
  <conditionalFormatting sqref="C42:G42">
    <cfRule type="cellIs" dxfId="406" priority="391" operator="equal">
      <formula>0</formula>
    </cfRule>
  </conditionalFormatting>
  <conditionalFormatting sqref="C48:G48">
    <cfRule type="cellIs" dxfId="405" priority="390" operator="equal">
      <formula>0</formula>
    </cfRule>
  </conditionalFormatting>
  <conditionalFormatting sqref="C55:E55">
    <cfRule type="cellIs" dxfId="404" priority="389" operator="equal">
      <formula>0</formula>
    </cfRule>
  </conditionalFormatting>
  <conditionalFormatting sqref="C66:G66">
    <cfRule type="cellIs" dxfId="403" priority="386" operator="equal">
      <formula>0</formula>
    </cfRule>
  </conditionalFormatting>
  <conditionalFormatting sqref="C71:E71">
    <cfRule type="cellIs" dxfId="402" priority="385" operator="equal">
      <formula>0</formula>
    </cfRule>
  </conditionalFormatting>
  <conditionalFormatting sqref="C76:G76">
    <cfRule type="cellIs" dxfId="401" priority="384" operator="equal">
      <formula>0</formula>
    </cfRule>
  </conditionalFormatting>
  <conditionalFormatting sqref="C80:G80">
    <cfRule type="cellIs" dxfId="400" priority="383" operator="equal">
      <formula>0</formula>
    </cfRule>
  </conditionalFormatting>
  <conditionalFormatting sqref="C86:G86">
    <cfRule type="cellIs" dxfId="399" priority="381" operator="equal">
      <formula>0</formula>
    </cfRule>
  </conditionalFormatting>
  <conditionalFormatting sqref="C91:G91">
    <cfRule type="cellIs" dxfId="398" priority="379" operator="equal">
      <formula>0</formula>
    </cfRule>
  </conditionalFormatting>
  <conditionalFormatting sqref="C106:G106">
    <cfRule type="cellIs" dxfId="397" priority="375" operator="equal">
      <formula>0</formula>
    </cfRule>
  </conditionalFormatting>
  <conditionalFormatting sqref="C108:G108">
    <cfRule type="cellIs" dxfId="396" priority="374" operator="equal">
      <formula>0</formula>
    </cfRule>
  </conditionalFormatting>
  <conditionalFormatting sqref="C122:G122">
    <cfRule type="cellIs" dxfId="395" priority="369" operator="equal">
      <formula>0</formula>
    </cfRule>
  </conditionalFormatting>
  <conditionalFormatting sqref="C136:G136">
    <cfRule type="cellIs" dxfId="394" priority="366" operator="equal">
      <formula>0</formula>
    </cfRule>
  </conditionalFormatting>
  <conditionalFormatting sqref="C140:G140">
    <cfRule type="cellIs" dxfId="393" priority="365" operator="equal">
      <formula>0</formula>
    </cfRule>
  </conditionalFormatting>
  <conditionalFormatting sqref="C148:G148">
    <cfRule type="cellIs" dxfId="392" priority="363" operator="equal">
      <formula>0</formula>
    </cfRule>
  </conditionalFormatting>
  <conditionalFormatting sqref="C163:G163">
    <cfRule type="cellIs" dxfId="391" priority="360" operator="equal">
      <formula>0</formula>
    </cfRule>
  </conditionalFormatting>
  <conditionalFormatting sqref="C179:G179">
    <cfRule type="cellIs" dxfId="390" priority="356" operator="equal">
      <formula>0</formula>
    </cfRule>
  </conditionalFormatting>
  <conditionalFormatting sqref="C201:G201">
    <cfRule type="cellIs" dxfId="389" priority="352" operator="equal">
      <formula>0</formula>
    </cfRule>
  </conditionalFormatting>
  <conditionalFormatting sqref="C204:F204">
    <cfRule type="cellIs" dxfId="388" priority="351" operator="equal">
      <formula>0</formula>
    </cfRule>
  </conditionalFormatting>
  <conditionalFormatting sqref="C208:F208">
    <cfRule type="cellIs" dxfId="387" priority="350" operator="equal">
      <formula>0</formula>
    </cfRule>
  </conditionalFormatting>
  <conditionalFormatting sqref="C211:G211">
    <cfRule type="cellIs" dxfId="386" priority="349" operator="equal">
      <formula>0</formula>
    </cfRule>
  </conditionalFormatting>
  <conditionalFormatting sqref="C222:G222">
    <cfRule type="cellIs" dxfId="385" priority="348" operator="equal">
      <formula>0</formula>
    </cfRule>
  </conditionalFormatting>
  <conditionalFormatting sqref="C226:G226">
    <cfRule type="cellIs" dxfId="384" priority="347" operator="equal">
      <formula>0</formula>
    </cfRule>
  </conditionalFormatting>
  <conditionalFormatting sqref="C235:G235">
    <cfRule type="cellIs" dxfId="383" priority="346" operator="equal">
      <formula>0</formula>
    </cfRule>
  </conditionalFormatting>
  <conditionalFormatting sqref="C240:G240">
    <cfRule type="cellIs" dxfId="382" priority="345" operator="equal">
      <formula>0</formula>
    </cfRule>
  </conditionalFormatting>
  <conditionalFormatting sqref="C245:G245">
    <cfRule type="cellIs" dxfId="381" priority="344" operator="equal">
      <formula>0</formula>
    </cfRule>
  </conditionalFormatting>
  <conditionalFormatting sqref="C252:G252">
    <cfRule type="cellIs" dxfId="380" priority="342" operator="equal">
      <formula>0</formula>
    </cfRule>
  </conditionalFormatting>
  <conditionalFormatting sqref="C255:G255">
    <cfRule type="cellIs" dxfId="379" priority="341" operator="equal">
      <formula>0</formula>
    </cfRule>
  </conditionalFormatting>
  <conditionalFormatting sqref="C259:G259">
    <cfRule type="cellIs" dxfId="378" priority="340" operator="equal">
      <formula>0</formula>
    </cfRule>
  </conditionalFormatting>
  <conditionalFormatting sqref="C262:G262">
    <cfRule type="cellIs" dxfId="377" priority="339" operator="equal">
      <formula>0</formula>
    </cfRule>
  </conditionalFormatting>
  <conditionalFormatting sqref="C266:G266">
    <cfRule type="cellIs" dxfId="376" priority="338" operator="equal">
      <formula>0</formula>
    </cfRule>
  </conditionalFormatting>
  <conditionalFormatting sqref="C283:E283">
    <cfRule type="cellIs" dxfId="375" priority="334" operator="equal">
      <formula>0</formula>
    </cfRule>
  </conditionalFormatting>
  <conditionalFormatting sqref="C297:F297">
    <cfRule type="cellIs" dxfId="374" priority="331" operator="equal">
      <formula>0</formula>
    </cfRule>
  </conditionalFormatting>
  <conditionalFormatting sqref="C302:F302">
    <cfRule type="cellIs" dxfId="373" priority="330" operator="equal">
      <formula>0</formula>
    </cfRule>
  </conditionalFormatting>
  <conditionalFormatting sqref="C311:F311">
    <cfRule type="cellIs" dxfId="372" priority="328" operator="equal">
      <formula>0</formula>
    </cfRule>
  </conditionalFormatting>
  <conditionalFormatting sqref="C316:E316">
    <cfRule type="cellIs" dxfId="371" priority="327" operator="equal">
      <formula>0</formula>
    </cfRule>
  </conditionalFormatting>
  <conditionalFormatting sqref="C321:G321">
    <cfRule type="cellIs" dxfId="370" priority="326" operator="equal">
      <formula>0</formula>
    </cfRule>
  </conditionalFormatting>
  <conditionalFormatting sqref="C327:G327">
    <cfRule type="cellIs" dxfId="369" priority="325" operator="equal">
      <formula>0</formula>
    </cfRule>
  </conditionalFormatting>
  <conditionalFormatting sqref="C333:G333">
    <cfRule type="cellIs" dxfId="368" priority="324" operator="equal">
      <formula>0</formula>
    </cfRule>
  </conditionalFormatting>
  <conditionalFormatting sqref="C337:G337">
    <cfRule type="cellIs" dxfId="367" priority="323" operator="equal">
      <formula>0</formula>
    </cfRule>
  </conditionalFormatting>
  <conditionalFormatting sqref="C345:G345">
    <cfRule type="cellIs" dxfId="366" priority="322" operator="equal">
      <formula>0</formula>
    </cfRule>
  </conditionalFormatting>
  <conditionalFormatting sqref="C349:G349">
    <cfRule type="cellIs" dxfId="365" priority="321" operator="equal">
      <formula>0</formula>
    </cfRule>
  </conditionalFormatting>
  <conditionalFormatting sqref="C354:G354">
    <cfRule type="cellIs" dxfId="364" priority="320" operator="equal">
      <formula>0</formula>
    </cfRule>
  </conditionalFormatting>
  <conditionalFormatting sqref="C357:F357">
    <cfRule type="cellIs" dxfId="363" priority="319" operator="equal">
      <formula>0</formula>
    </cfRule>
  </conditionalFormatting>
  <conditionalFormatting sqref="C363:E363">
    <cfRule type="cellIs" dxfId="362" priority="318" operator="equal">
      <formula>0</formula>
    </cfRule>
  </conditionalFormatting>
  <conditionalFormatting sqref="C371:G371">
    <cfRule type="cellIs" dxfId="361" priority="317" operator="equal">
      <formula>0</formula>
    </cfRule>
  </conditionalFormatting>
  <conditionalFormatting sqref="C375:G375">
    <cfRule type="cellIs" dxfId="360" priority="316" operator="equal">
      <formula>0</formula>
    </cfRule>
  </conditionalFormatting>
  <conditionalFormatting sqref="A189:B189 H189:L189">
    <cfRule type="cellIs" dxfId="359" priority="314" operator="equal">
      <formula>0</formula>
    </cfRule>
  </conditionalFormatting>
  <conditionalFormatting sqref="C189:G189">
    <cfRule type="cellIs" dxfId="358" priority="311" operator="equal">
      <formula>0</formula>
    </cfRule>
  </conditionalFormatting>
  <conditionalFormatting sqref="C308">
    <cfRule type="cellIs" dxfId="357" priority="309" operator="equal">
      <formula>0</formula>
    </cfRule>
  </conditionalFormatting>
  <conditionalFormatting sqref="D308">
    <cfRule type="cellIs" dxfId="356" priority="308" operator="equal">
      <formula>0</formula>
    </cfRule>
  </conditionalFormatting>
  <conditionalFormatting sqref="E308">
    <cfRule type="cellIs" dxfId="355" priority="307" operator="equal">
      <formula>0</formula>
    </cfRule>
  </conditionalFormatting>
  <conditionalFormatting sqref="F308">
    <cfRule type="cellIs" dxfId="354" priority="306" operator="equal">
      <formula>0</formula>
    </cfRule>
  </conditionalFormatting>
  <conditionalFormatting sqref="G308">
    <cfRule type="cellIs" dxfId="353" priority="305" operator="equal">
      <formula>0</formula>
    </cfRule>
  </conditionalFormatting>
  <conditionalFormatting sqref="C271">
    <cfRule type="cellIs" dxfId="352" priority="304" operator="equal">
      <formula>0</formula>
    </cfRule>
  </conditionalFormatting>
  <conditionalFormatting sqref="D271">
    <cfRule type="cellIs" dxfId="351" priority="303" operator="equal">
      <formula>0</formula>
    </cfRule>
  </conditionalFormatting>
  <conditionalFormatting sqref="E271">
    <cfRule type="cellIs" dxfId="350" priority="302" operator="equal">
      <formula>0</formula>
    </cfRule>
  </conditionalFormatting>
  <conditionalFormatting sqref="F271">
    <cfRule type="cellIs" dxfId="349" priority="301" operator="equal">
      <formula>0</formula>
    </cfRule>
  </conditionalFormatting>
  <conditionalFormatting sqref="G271">
    <cfRule type="cellIs" dxfId="348" priority="300" operator="equal">
      <formula>0</formula>
    </cfRule>
  </conditionalFormatting>
  <conditionalFormatting sqref="C196">
    <cfRule type="cellIs" dxfId="347" priority="299" operator="equal">
      <formula>0</formula>
    </cfRule>
  </conditionalFormatting>
  <conditionalFormatting sqref="D196">
    <cfRule type="cellIs" dxfId="346" priority="298" operator="equal">
      <formula>0</formula>
    </cfRule>
  </conditionalFormatting>
  <conditionalFormatting sqref="E196">
    <cfRule type="cellIs" dxfId="345" priority="297" operator="equal">
      <formula>0</formula>
    </cfRule>
  </conditionalFormatting>
  <conditionalFormatting sqref="F196">
    <cfRule type="cellIs" dxfId="344" priority="296" operator="equal">
      <formula>0</formula>
    </cfRule>
  </conditionalFormatting>
  <conditionalFormatting sqref="G196">
    <cfRule type="cellIs" dxfId="343" priority="295" operator="equal">
      <formula>0</formula>
    </cfRule>
  </conditionalFormatting>
  <conditionalFormatting sqref="C186">
    <cfRule type="cellIs" dxfId="342" priority="294" operator="equal">
      <formula>0</formula>
    </cfRule>
  </conditionalFormatting>
  <conditionalFormatting sqref="D186">
    <cfRule type="cellIs" dxfId="341" priority="293" operator="equal">
      <formula>0</formula>
    </cfRule>
  </conditionalFormatting>
  <conditionalFormatting sqref="E186">
    <cfRule type="cellIs" dxfId="340" priority="292" operator="equal">
      <formula>0</formula>
    </cfRule>
  </conditionalFormatting>
  <conditionalFormatting sqref="F186">
    <cfRule type="cellIs" dxfId="339" priority="291" operator="equal">
      <formula>0</formula>
    </cfRule>
  </conditionalFormatting>
  <conditionalFormatting sqref="G186">
    <cfRule type="cellIs" dxfId="338" priority="290" operator="equal">
      <formula>0</formula>
    </cfRule>
  </conditionalFormatting>
  <conditionalFormatting sqref="C145">
    <cfRule type="cellIs" dxfId="337" priority="289" operator="equal">
      <formula>0</formula>
    </cfRule>
  </conditionalFormatting>
  <conditionalFormatting sqref="D145">
    <cfRule type="cellIs" dxfId="336" priority="288" operator="equal">
      <formula>0</formula>
    </cfRule>
  </conditionalFormatting>
  <conditionalFormatting sqref="E145">
    <cfRule type="cellIs" dxfId="335" priority="287" operator="equal">
      <formula>0</formula>
    </cfRule>
  </conditionalFormatting>
  <conditionalFormatting sqref="F145:G145">
    <cfRule type="cellIs" dxfId="334" priority="286" operator="equal">
      <formula>0</formula>
    </cfRule>
  </conditionalFormatting>
  <conditionalFormatting sqref="C133">
    <cfRule type="cellIs" dxfId="333" priority="285" operator="equal">
      <formula>0</formula>
    </cfRule>
  </conditionalFormatting>
  <conditionalFormatting sqref="D133">
    <cfRule type="cellIs" dxfId="332" priority="284" operator="equal">
      <formula>0</formula>
    </cfRule>
  </conditionalFormatting>
  <conditionalFormatting sqref="E133">
    <cfRule type="cellIs" dxfId="331" priority="283" operator="equal">
      <formula>0</formula>
    </cfRule>
  </conditionalFormatting>
  <conditionalFormatting sqref="F133">
    <cfRule type="cellIs" dxfId="330" priority="282" operator="equal">
      <formula>0</formula>
    </cfRule>
  </conditionalFormatting>
  <conditionalFormatting sqref="G133">
    <cfRule type="cellIs" dxfId="329" priority="281" operator="equal">
      <formula>0</formula>
    </cfRule>
  </conditionalFormatting>
  <conditionalFormatting sqref="C99">
    <cfRule type="cellIs" dxfId="328" priority="280" operator="equal">
      <formula>0</formula>
    </cfRule>
  </conditionalFormatting>
  <conditionalFormatting sqref="D99">
    <cfRule type="cellIs" dxfId="327" priority="279" operator="equal">
      <formula>0</formula>
    </cfRule>
  </conditionalFormatting>
  <conditionalFormatting sqref="E99">
    <cfRule type="cellIs" dxfId="326" priority="278" operator="equal">
      <formula>0</formula>
    </cfRule>
  </conditionalFormatting>
  <conditionalFormatting sqref="G99">
    <cfRule type="cellIs" dxfId="325" priority="276" operator="equal">
      <formula>0</formula>
    </cfRule>
  </conditionalFormatting>
  <conditionalFormatting sqref="G63">
    <cfRule type="cellIs" dxfId="324" priority="275" operator="equal">
      <formula>0</formula>
    </cfRule>
  </conditionalFormatting>
  <conditionalFormatting sqref="F63">
    <cfRule type="cellIs" dxfId="323" priority="274" operator="equal">
      <formula>0</formula>
    </cfRule>
  </conditionalFormatting>
  <conditionalFormatting sqref="E63">
    <cfRule type="cellIs" dxfId="322" priority="273" operator="equal">
      <formula>0</formula>
    </cfRule>
  </conditionalFormatting>
  <conditionalFormatting sqref="D63">
    <cfRule type="cellIs" dxfId="321" priority="272" operator="equal">
      <formula>0</formula>
    </cfRule>
  </conditionalFormatting>
  <conditionalFormatting sqref="C63">
    <cfRule type="cellIs" dxfId="320" priority="271" operator="equal">
      <formula>0</formula>
    </cfRule>
  </conditionalFormatting>
  <conditionalFormatting sqref="C16">
    <cfRule type="cellIs" dxfId="319" priority="270" operator="equal">
      <formula>0</formula>
    </cfRule>
  </conditionalFormatting>
  <conditionalFormatting sqref="D16">
    <cfRule type="cellIs" dxfId="318" priority="269" operator="equal">
      <formula>0</formula>
    </cfRule>
  </conditionalFormatting>
  <conditionalFormatting sqref="G16">
    <cfRule type="cellIs" dxfId="317" priority="268" operator="equal">
      <formula>0</formula>
    </cfRule>
  </conditionalFormatting>
  <conditionalFormatting sqref="F16">
    <cfRule type="cellIs" dxfId="316" priority="267" operator="equal">
      <formula>0</formula>
    </cfRule>
  </conditionalFormatting>
  <conditionalFormatting sqref="E16">
    <cfRule type="cellIs" dxfId="315" priority="266" operator="equal">
      <formula>0</formula>
    </cfRule>
  </conditionalFormatting>
  <conditionalFormatting sqref="G10">
    <cfRule type="cellIs" dxfId="314" priority="265" operator="equal">
      <formula>0</formula>
    </cfRule>
  </conditionalFormatting>
  <conditionalFormatting sqref="F10">
    <cfRule type="cellIs" dxfId="313" priority="264" operator="equal">
      <formula>0</formula>
    </cfRule>
  </conditionalFormatting>
  <conditionalFormatting sqref="E10">
    <cfRule type="cellIs" dxfId="312" priority="263" operator="equal">
      <formula>0</formula>
    </cfRule>
  </conditionalFormatting>
  <conditionalFormatting sqref="C30">
    <cfRule type="cellIs" dxfId="311" priority="262" operator="equal">
      <formula>0</formula>
    </cfRule>
  </conditionalFormatting>
  <conditionalFormatting sqref="D30">
    <cfRule type="cellIs" dxfId="310" priority="261" operator="equal">
      <formula>0</formula>
    </cfRule>
  </conditionalFormatting>
  <conditionalFormatting sqref="E30">
    <cfRule type="cellIs" dxfId="309" priority="260" operator="equal">
      <formula>0</formula>
    </cfRule>
  </conditionalFormatting>
  <conditionalFormatting sqref="F30">
    <cfRule type="cellIs" dxfId="308" priority="259" operator="equal">
      <formula>0</formula>
    </cfRule>
  </conditionalFormatting>
  <conditionalFormatting sqref="G30">
    <cfRule type="cellIs" dxfId="307" priority="258" operator="equal">
      <formula>0</formula>
    </cfRule>
  </conditionalFormatting>
  <conditionalFormatting sqref="F55">
    <cfRule type="cellIs" dxfId="306" priority="257" operator="equal">
      <formula>0</formula>
    </cfRule>
  </conditionalFormatting>
  <conditionalFormatting sqref="G55">
    <cfRule type="cellIs" dxfId="305" priority="256" operator="equal">
      <formula>0</formula>
    </cfRule>
  </conditionalFormatting>
  <conditionalFormatting sqref="C59">
    <cfRule type="cellIs" dxfId="304" priority="255" operator="equal">
      <formula>0</formula>
    </cfRule>
  </conditionalFormatting>
  <conditionalFormatting sqref="D59">
    <cfRule type="cellIs" dxfId="303" priority="254" operator="equal">
      <formula>0</formula>
    </cfRule>
  </conditionalFormatting>
  <conditionalFormatting sqref="E59">
    <cfRule type="cellIs" dxfId="302" priority="253" operator="equal">
      <formula>0</formula>
    </cfRule>
  </conditionalFormatting>
  <conditionalFormatting sqref="F59">
    <cfRule type="cellIs" dxfId="301" priority="252" operator="equal">
      <formula>0</formula>
    </cfRule>
  </conditionalFormatting>
  <conditionalFormatting sqref="G59">
    <cfRule type="cellIs" dxfId="300" priority="251" operator="equal">
      <formula>0</formula>
    </cfRule>
  </conditionalFormatting>
  <conditionalFormatting sqref="C83">
    <cfRule type="cellIs" dxfId="299" priority="250" operator="equal">
      <formula>0</formula>
    </cfRule>
  </conditionalFormatting>
  <conditionalFormatting sqref="D83">
    <cfRule type="cellIs" dxfId="298" priority="249" operator="equal">
      <formula>0</formula>
    </cfRule>
  </conditionalFormatting>
  <conditionalFormatting sqref="E83">
    <cfRule type="cellIs" dxfId="297" priority="248" operator="equal">
      <formula>0</formula>
    </cfRule>
  </conditionalFormatting>
  <conditionalFormatting sqref="F83">
    <cfRule type="cellIs" dxfId="296" priority="247" operator="equal">
      <formula>0</formula>
    </cfRule>
  </conditionalFormatting>
  <conditionalFormatting sqref="G83">
    <cfRule type="cellIs" dxfId="295" priority="246" operator="equal">
      <formula>0</formula>
    </cfRule>
  </conditionalFormatting>
  <conditionalFormatting sqref="C95">
    <cfRule type="cellIs" dxfId="294" priority="243" operator="equal">
      <formula>0</formula>
    </cfRule>
  </conditionalFormatting>
  <conditionalFormatting sqref="D95">
    <cfRule type="cellIs" dxfId="293" priority="242" operator="equal">
      <formula>0</formula>
    </cfRule>
  </conditionalFormatting>
  <conditionalFormatting sqref="E95:F95">
    <cfRule type="cellIs" dxfId="292" priority="241" operator="equal">
      <formula>0</formula>
    </cfRule>
  </conditionalFormatting>
  <conditionalFormatting sqref="G95">
    <cfRule type="cellIs" dxfId="291" priority="239" operator="equal">
      <formula>0</formula>
    </cfRule>
  </conditionalFormatting>
  <conditionalFormatting sqref="C102">
    <cfRule type="cellIs" dxfId="290" priority="238" operator="equal">
      <formula>0</formula>
    </cfRule>
  </conditionalFormatting>
  <conditionalFormatting sqref="D102">
    <cfRule type="cellIs" dxfId="289" priority="237" operator="equal">
      <formula>0</formula>
    </cfRule>
  </conditionalFormatting>
  <conditionalFormatting sqref="G102">
    <cfRule type="cellIs" dxfId="288" priority="236" operator="equal">
      <formula>0</formula>
    </cfRule>
  </conditionalFormatting>
  <conditionalFormatting sqref="F102">
    <cfRule type="cellIs" dxfId="287" priority="235" operator="equal">
      <formula>0</formula>
    </cfRule>
  </conditionalFormatting>
  <conditionalFormatting sqref="E102">
    <cfRule type="cellIs" dxfId="286" priority="234" operator="equal">
      <formula>0</formula>
    </cfRule>
  </conditionalFormatting>
  <conditionalFormatting sqref="C113">
    <cfRule type="cellIs" dxfId="285" priority="233" operator="equal">
      <formula>0</formula>
    </cfRule>
  </conditionalFormatting>
  <conditionalFormatting sqref="D113">
    <cfRule type="cellIs" dxfId="284" priority="232" operator="equal">
      <formula>0</formula>
    </cfRule>
  </conditionalFormatting>
  <conditionalFormatting sqref="E113">
    <cfRule type="cellIs" dxfId="283" priority="231" operator="equal">
      <formula>0</formula>
    </cfRule>
  </conditionalFormatting>
  <conditionalFormatting sqref="F113">
    <cfRule type="cellIs" dxfId="282" priority="230" operator="equal">
      <formula>0</formula>
    </cfRule>
  </conditionalFormatting>
  <conditionalFormatting sqref="G113">
    <cfRule type="cellIs" dxfId="281" priority="229" operator="equal">
      <formula>0</formula>
    </cfRule>
  </conditionalFormatting>
  <conditionalFormatting sqref="C115">
    <cfRule type="cellIs" dxfId="280" priority="228" operator="equal">
      <formula>0</formula>
    </cfRule>
  </conditionalFormatting>
  <conditionalFormatting sqref="C117">
    <cfRule type="cellIs" dxfId="279" priority="227" operator="equal">
      <formula>0</formula>
    </cfRule>
  </conditionalFormatting>
  <conditionalFormatting sqref="D117">
    <cfRule type="cellIs" dxfId="278" priority="226" operator="equal">
      <formula>0</formula>
    </cfRule>
  </conditionalFormatting>
  <conditionalFormatting sqref="E117">
    <cfRule type="cellIs" dxfId="277" priority="225" operator="equal">
      <formula>0</formula>
    </cfRule>
  </conditionalFormatting>
  <conditionalFormatting sqref="F117">
    <cfRule type="cellIs" dxfId="276" priority="224" operator="equal">
      <formula>0</formula>
    </cfRule>
  </conditionalFormatting>
  <conditionalFormatting sqref="G117">
    <cfRule type="cellIs" dxfId="275" priority="223" operator="equal">
      <formula>0</formula>
    </cfRule>
  </conditionalFormatting>
  <conditionalFormatting sqref="D119:D120">
    <cfRule type="cellIs" dxfId="274" priority="222" operator="equal">
      <formula>0</formula>
    </cfRule>
  </conditionalFormatting>
  <conditionalFormatting sqref="C119:C120">
    <cfRule type="cellIs" dxfId="273" priority="221" operator="equal">
      <formula>0</formula>
    </cfRule>
  </conditionalFormatting>
  <conditionalFormatting sqref="E119:E120">
    <cfRule type="cellIs" dxfId="272" priority="220" operator="equal">
      <formula>0</formula>
    </cfRule>
  </conditionalFormatting>
  <conditionalFormatting sqref="F119:F120">
    <cfRule type="cellIs" dxfId="271" priority="219" operator="equal">
      <formula>0</formula>
    </cfRule>
  </conditionalFormatting>
  <conditionalFormatting sqref="G119:G120">
    <cfRule type="cellIs" dxfId="270" priority="218" operator="equal">
      <formula>0</formula>
    </cfRule>
  </conditionalFormatting>
  <conditionalFormatting sqref="D115">
    <cfRule type="cellIs" dxfId="269" priority="217" operator="equal">
      <formula>0</formula>
    </cfRule>
  </conditionalFormatting>
  <conditionalFormatting sqref="E115">
    <cfRule type="cellIs" dxfId="268" priority="216" operator="equal">
      <formula>0</formula>
    </cfRule>
  </conditionalFormatting>
  <conditionalFormatting sqref="F115">
    <cfRule type="cellIs" dxfId="267" priority="215" operator="equal">
      <formula>0</formula>
    </cfRule>
  </conditionalFormatting>
  <conditionalFormatting sqref="G115">
    <cfRule type="cellIs" dxfId="266" priority="214" operator="equal">
      <formula>0</formula>
    </cfRule>
  </conditionalFormatting>
  <conditionalFormatting sqref="C125">
    <cfRule type="cellIs" dxfId="265" priority="213" operator="equal">
      <formula>0</formula>
    </cfRule>
  </conditionalFormatting>
  <conditionalFormatting sqref="D125">
    <cfRule type="cellIs" dxfId="264" priority="212" operator="equal">
      <formula>0</formula>
    </cfRule>
  </conditionalFormatting>
  <conditionalFormatting sqref="E125">
    <cfRule type="cellIs" dxfId="263" priority="211" operator="equal">
      <formula>0</formula>
    </cfRule>
  </conditionalFormatting>
  <conditionalFormatting sqref="F125">
    <cfRule type="cellIs" dxfId="262" priority="210" operator="equal">
      <formula>0</formula>
    </cfRule>
  </conditionalFormatting>
  <conditionalFormatting sqref="G125">
    <cfRule type="cellIs" dxfId="261" priority="209" operator="equal">
      <formula>0</formula>
    </cfRule>
  </conditionalFormatting>
  <conditionalFormatting sqref="C153">
    <cfRule type="cellIs" dxfId="260" priority="208" operator="equal">
      <formula>0</formula>
    </cfRule>
  </conditionalFormatting>
  <conditionalFormatting sqref="D153">
    <cfRule type="cellIs" dxfId="259" priority="207" operator="equal">
      <formula>0</formula>
    </cfRule>
  </conditionalFormatting>
  <conditionalFormatting sqref="E153:G153">
    <cfRule type="cellIs" dxfId="258" priority="206" operator="equal">
      <formula>0</formula>
    </cfRule>
  </conditionalFormatting>
  <conditionalFormatting sqref="C158">
    <cfRule type="cellIs" dxfId="257" priority="205" operator="equal">
      <formula>0</formula>
    </cfRule>
  </conditionalFormatting>
  <conditionalFormatting sqref="D158">
    <cfRule type="cellIs" dxfId="256" priority="204" operator="equal">
      <formula>0</formula>
    </cfRule>
  </conditionalFormatting>
  <conditionalFormatting sqref="E158">
    <cfRule type="cellIs" dxfId="255" priority="203" operator="equal">
      <formula>0</formula>
    </cfRule>
  </conditionalFormatting>
  <conditionalFormatting sqref="F158">
    <cfRule type="cellIs" dxfId="254" priority="202" operator="equal">
      <formula>0</formula>
    </cfRule>
  </conditionalFormatting>
  <conditionalFormatting sqref="G158">
    <cfRule type="cellIs" dxfId="253" priority="201" operator="equal">
      <formula>0</formula>
    </cfRule>
  </conditionalFormatting>
  <conditionalFormatting sqref="C167">
    <cfRule type="cellIs" dxfId="252" priority="200" operator="equal">
      <formula>0</formula>
    </cfRule>
  </conditionalFormatting>
  <conditionalFormatting sqref="D167">
    <cfRule type="cellIs" dxfId="251" priority="199" operator="equal">
      <formula>0</formula>
    </cfRule>
  </conditionalFormatting>
  <conditionalFormatting sqref="E167">
    <cfRule type="cellIs" dxfId="250" priority="198" operator="equal">
      <formula>0</formula>
    </cfRule>
  </conditionalFormatting>
  <conditionalFormatting sqref="F167">
    <cfRule type="cellIs" dxfId="249" priority="197" operator="equal">
      <formula>0</formula>
    </cfRule>
  </conditionalFormatting>
  <conditionalFormatting sqref="G167">
    <cfRule type="cellIs" dxfId="248" priority="196" operator="equal">
      <formula>0</formula>
    </cfRule>
  </conditionalFormatting>
  <conditionalFormatting sqref="C171">
    <cfRule type="cellIs" dxfId="247" priority="195" operator="equal">
      <formula>0</formula>
    </cfRule>
  </conditionalFormatting>
  <conditionalFormatting sqref="D171">
    <cfRule type="cellIs" dxfId="246" priority="194" operator="equal">
      <formula>0</formula>
    </cfRule>
  </conditionalFormatting>
  <conditionalFormatting sqref="E171">
    <cfRule type="cellIs" dxfId="245" priority="193" operator="equal">
      <formula>0</formula>
    </cfRule>
  </conditionalFormatting>
  <conditionalFormatting sqref="F171">
    <cfRule type="cellIs" dxfId="244" priority="192" operator="equal">
      <formula>0</formula>
    </cfRule>
  </conditionalFormatting>
  <conditionalFormatting sqref="G171">
    <cfRule type="cellIs" dxfId="243" priority="191" operator="equal">
      <formula>0</formula>
    </cfRule>
  </conditionalFormatting>
  <conditionalFormatting sqref="C175">
    <cfRule type="cellIs" dxfId="242" priority="190" operator="equal">
      <formula>0</formula>
    </cfRule>
  </conditionalFormatting>
  <conditionalFormatting sqref="D175">
    <cfRule type="cellIs" dxfId="241" priority="189" operator="equal">
      <formula>0</formula>
    </cfRule>
  </conditionalFormatting>
  <conditionalFormatting sqref="E175">
    <cfRule type="cellIs" dxfId="240" priority="188" operator="equal">
      <formula>0</formula>
    </cfRule>
  </conditionalFormatting>
  <conditionalFormatting sqref="F175">
    <cfRule type="cellIs" dxfId="239" priority="187" operator="equal">
      <formula>0</formula>
    </cfRule>
  </conditionalFormatting>
  <conditionalFormatting sqref="G175">
    <cfRule type="cellIs" dxfId="238" priority="186" operator="equal">
      <formula>0</formula>
    </cfRule>
  </conditionalFormatting>
  <conditionalFormatting sqref="G204">
    <cfRule type="cellIs" dxfId="237" priority="185" operator="equal">
      <formula>0</formula>
    </cfRule>
  </conditionalFormatting>
  <conditionalFormatting sqref="G208">
    <cfRule type="cellIs" dxfId="236" priority="184" operator="equal">
      <formula>0</formula>
    </cfRule>
  </conditionalFormatting>
  <conditionalFormatting sqref="C274">
    <cfRule type="cellIs" dxfId="235" priority="176" operator="equal">
      <formula>0</formula>
    </cfRule>
  </conditionalFormatting>
  <conditionalFormatting sqref="D274">
    <cfRule type="cellIs" dxfId="234" priority="175" operator="equal">
      <formula>0</formula>
    </cfRule>
  </conditionalFormatting>
  <conditionalFormatting sqref="E274">
    <cfRule type="cellIs" dxfId="233" priority="174" operator="equal">
      <formula>0</formula>
    </cfRule>
  </conditionalFormatting>
  <conditionalFormatting sqref="F274">
    <cfRule type="cellIs" dxfId="232" priority="173" operator="equal">
      <formula>0</formula>
    </cfRule>
  </conditionalFormatting>
  <conditionalFormatting sqref="G274">
    <cfRule type="cellIs" dxfId="231" priority="172" operator="equal">
      <formula>0</formula>
    </cfRule>
  </conditionalFormatting>
  <conditionalFormatting sqref="C277">
    <cfRule type="cellIs" dxfId="230" priority="171" operator="equal">
      <formula>0</formula>
    </cfRule>
  </conditionalFormatting>
  <conditionalFormatting sqref="D277">
    <cfRule type="cellIs" dxfId="229" priority="170" operator="equal">
      <formula>0</formula>
    </cfRule>
  </conditionalFormatting>
  <conditionalFormatting sqref="E277">
    <cfRule type="cellIs" dxfId="228" priority="169" operator="equal">
      <formula>0</formula>
    </cfRule>
  </conditionalFormatting>
  <conditionalFormatting sqref="F277">
    <cfRule type="cellIs" dxfId="227" priority="168" operator="equal">
      <formula>0</formula>
    </cfRule>
  </conditionalFormatting>
  <conditionalFormatting sqref="G277">
    <cfRule type="cellIs" dxfId="226" priority="167" operator="equal">
      <formula>0</formula>
    </cfRule>
  </conditionalFormatting>
  <conditionalFormatting sqref="C280">
    <cfRule type="cellIs" dxfId="225" priority="166" operator="equal">
      <formula>0</formula>
    </cfRule>
  </conditionalFormatting>
  <conditionalFormatting sqref="D280">
    <cfRule type="cellIs" dxfId="224" priority="165" operator="equal">
      <formula>0</formula>
    </cfRule>
  </conditionalFormatting>
  <conditionalFormatting sqref="G280">
    <cfRule type="cellIs" dxfId="223" priority="164" operator="equal">
      <formula>0</formula>
    </cfRule>
  </conditionalFormatting>
  <conditionalFormatting sqref="F280">
    <cfRule type="cellIs" dxfId="222" priority="163" operator="equal">
      <formula>0</formula>
    </cfRule>
  </conditionalFormatting>
  <conditionalFormatting sqref="E280">
    <cfRule type="cellIs" dxfId="221" priority="162" operator="equal">
      <formula>0</formula>
    </cfRule>
  </conditionalFormatting>
  <conditionalFormatting sqref="C289">
    <cfRule type="cellIs" dxfId="220" priority="161" operator="equal">
      <formula>0</formula>
    </cfRule>
  </conditionalFormatting>
  <conditionalFormatting sqref="D289">
    <cfRule type="cellIs" dxfId="219" priority="160" operator="equal">
      <formula>0</formula>
    </cfRule>
  </conditionalFormatting>
  <conditionalFormatting sqref="E289">
    <cfRule type="cellIs" dxfId="218" priority="159" operator="equal">
      <formula>0</formula>
    </cfRule>
  </conditionalFormatting>
  <conditionalFormatting sqref="F289:G289">
    <cfRule type="cellIs" dxfId="217" priority="158" operator="equal">
      <formula>0</formula>
    </cfRule>
  </conditionalFormatting>
  <conditionalFormatting sqref="G297">
    <cfRule type="cellIs" dxfId="216" priority="157" operator="equal">
      <formula>0</formula>
    </cfRule>
  </conditionalFormatting>
  <conditionalFormatting sqref="C292">
    <cfRule type="cellIs" dxfId="215" priority="156" operator="equal">
      <formula>0</formula>
    </cfRule>
  </conditionalFormatting>
  <conditionalFormatting sqref="E292">
    <cfRule type="cellIs" dxfId="214" priority="155" operator="equal">
      <formula>0</formula>
    </cfRule>
  </conditionalFormatting>
  <conditionalFormatting sqref="D292">
    <cfRule type="cellIs" dxfId="213" priority="154" operator="equal">
      <formula>0</formula>
    </cfRule>
  </conditionalFormatting>
  <conditionalFormatting sqref="F292">
    <cfRule type="cellIs" dxfId="212" priority="153" operator="equal">
      <formula>0</formula>
    </cfRule>
  </conditionalFormatting>
  <conditionalFormatting sqref="G292">
    <cfRule type="cellIs" dxfId="211" priority="152" operator="equal">
      <formula>0</formula>
    </cfRule>
  </conditionalFormatting>
  <conditionalFormatting sqref="F283">
    <cfRule type="cellIs" dxfId="210" priority="151" operator="equal">
      <formula>0</formula>
    </cfRule>
  </conditionalFormatting>
  <conditionalFormatting sqref="G283">
    <cfRule type="cellIs" dxfId="209" priority="150" operator="equal">
      <formula>0</formula>
    </cfRule>
  </conditionalFormatting>
  <conditionalFormatting sqref="G311">
    <cfRule type="cellIs" dxfId="208" priority="149" operator="equal">
      <formula>0</formula>
    </cfRule>
  </conditionalFormatting>
  <conditionalFormatting sqref="G316">
    <cfRule type="cellIs" dxfId="207" priority="148" operator="equal">
      <formula>0</formula>
    </cfRule>
  </conditionalFormatting>
  <conditionalFormatting sqref="F316">
    <cfRule type="cellIs" dxfId="206" priority="147" operator="equal">
      <formula>0</formula>
    </cfRule>
  </conditionalFormatting>
  <conditionalFormatting sqref="G357">
    <cfRule type="cellIs" dxfId="205" priority="146" operator="equal">
      <formula>0</formula>
    </cfRule>
  </conditionalFormatting>
  <conditionalFormatting sqref="G363">
    <cfRule type="cellIs" dxfId="204" priority="145" operator="equal">
      <formula>0</formula>
    </cfRule>
  </conditionalFormatting>
  <conditionalFormatting sqref="F363">
    <cfRule type="cellIs" dxfId="203" priority="144" operator="equal">
      <formula>0</formula>
    </cfRule>
  </conditionalFormatting>
  <conditionalFormatting sqref="G302">
    <cfRule type="cellIs" dxfId="202" priority="143" operator="equal">
      <formula>0</formula>
    </cfRule>
  </conditionalFormatting>
  <conditionalFormatting sqref="G71">
    <cfRule type="cellIs" dxfId="201" priority="142" operator="equal">
      <formula>0</formula>
    </cfRule>
  </conditionalFormatting>
  <conditionalFormatting sqref="F71">
    <cfRule type="cellIs" dxfId="200" priority="141" operator="equal">
      <formula>0</formula>
    </cfRule>
  </conditionalFormatting>
  <conditionalFormatting sqref="B179">
    <cfRule type="cellIs" dxfId="199" priority="140" operator="equal">
      <formula>0</formula>
    </cfRule>
  </conditionalFormatting>
  <conditionalFormatting sqref="M10">
    <cfRule type="cellIs" dxfId="198" priority="139" operator="equal">
      <formula>0</formula>
    </cfRule>
  </conditionalFormatting>
  <conditionalFormatting sqref="M16">
    <cfRule type="cellIs" dxfId="197" priority="138" operator="equal">
      <formula>0</formula>
    </cfRule>
  </conditionalFormatting>
  <conditionalFormatting sqref="M19">
    <cfRule type="cellIs" dxfId="196" priority="137" operator="equal">
      <formula>0</formula>
    </cfRule>
  </conditionalFormatting>
  <conditionalFormatting sqref="M25">
    <cfRule type="cellIs" dxfId="195" priority="136" operator="equal">
      <formula>0</formula>
    </cfRule>
  </conditionalFormatting>
  <conditionalFormatting sqref="M30">
    <cfRule type="cellIs" dxfId="194" priority="135" operator="equal">
      <formula>0</formula>
    </cfRule>
  </conditionalFormatting>
  <conditionalFormatting sqref="M38 M35">
    <cfRule type="cellIs" dxfId="193" priority="134" operator="equal">
      <formula>0</formula>
    </cfRule>
  </conditionalFormatting>
  <conditionalFormatting sqref="M42">
    <cfRule type="cellIs" dxfId="192" priority="133" operator="equal">
      <formula>0</formula>
    </cfRule>
  </conditionalFormatting>
  <conditionalFormatting sqref="M48">
    <cfRule type="cellIs" dxfId="191" priority="132" operator="equal">
      <formula>0</formula>
    </cfRule>
  </conditionalFormatting>
  <conditionalFormatting sqref="M59">
    <cfRule type="cellIs" dxfId="190" priority="130" operator="equal">
      <formula>0</formula>
    </cfRule>
  </conditionalFormatting>
  <conditionalFormatting sqref="M66">
    <cfRule type="cellIs" dxfId="189" priority="128" operator="equal">
      <formula>0</formula>
    </cfRule>
  </conditionalFormatting>
  <conditionalFormatting sqref="M80">
    <cfRule type="cellIs" dxfId="188" priority="125" operator="equal">
      <formula>0</formula>
    </cfRule>
  </conditionalFormatting>
  <conditionalFormatting sqref="M91">
    <cfRule type="cellIs" dxfId="187" priority="121" operator="equal">
      <formula>0</formula>
    </cfRule>
  </conditionalFormatting>
  <conditionalFormatting sqref="M95">
    <cfRule type="cellIs" dxfId="186" priority="120" operator="equal">
      <formula>0</formula>
    </cfRule>
  </conditionalFormatting>
  <conditionalFormatting sqref="M99">
    <cfRule type="cellIs" dxfId="185" priority="119" operator="equal">
      <formula>0</formula>
    </cfRule>
  </conditionalFormatting>
  <conditionalFormatting sqref="M108">
    <cfRule type="cellIs" dxfId="184" priority="116" operator="equal">
      <formula>0</formula>
    </cfRule>
  </conditionalFormatting>
  <conditionalFormatting sqref="M113">
    <cfRule type="cellIs" dxfId="183" priority="115" operator="equal">
      <formula>0</formula>
    </cfRule>
  </conditionalFormatting>
  <conditionalFormatting sqref="M117">
    <cfRule type="cellIs" dxfId="182" priority="113" operator="equal">
      <formula>0</formula>
    </cfRule>
  </conditionalFormatting>
  <conditionalFormatting sqref="M119">
    <cfRule type="cellIs" dxfId="181" priority="112" operator="equal">
      <formula>0</formula>
    </cfRule>
  </conditionalFormatting>
  <conditionalFormatting sqref="M125">
    <cfRule type="cellIs" dxfId="180" priority="109" operator="equal">
      <formula>0</formula>
    </cfRule>
  </conditionalFormatting>
  <conditionalFormatting sqref="M133">
    <cfRule type="cellIs" dxfId="179" priority="108" operator="equal">
      <formula>0</formula>
    </cfRule>
  </conditionalFormatting>
  <conditionalFormatting sqref="M140">
    <cfRule type="cellIs" dxfId="178" priority="106" operator="equal">
      <formula>0</formula>
    </cfRule>
  </conditionalFormatting>
  <conditionalFormatting sqref="M148">
    <cfRule type="cellIs" dxfId="177" priority="104" operator="equal">
      <formula>0</formula>
    </cfRule>
  </conditionalFormatting>
  <conditionalFormatting sqref="M179">
    <cfRule type="cellIs" dxfId="176" priority="97" operator="equal">
      <formula>0</formula>
    </cfRule>
  </conditionalFormatting>
  <conditionalFormatting sqref="M189">
    <cfRule type="cellIs" dxfId="175" priority="95" operator="equal">
      <formula>0</formula>
    </cfRule>
  </conditionalFormatting>
  <conditionalFormatting sqref="M196">
    <cfRule type="cellIs" dxfId="174" priority="94" operator="equal">
      <formula>0</formula>
    </cfRule>
  </conditionalFormatting>
  <conditionalFormatting sqref="M204">
    <cfRule type="cellIs" dxfId="173" priority="92" operator="equal">
      <formula>0</formula>
    </cfRule>
  </conditionalFormatting>
  <conditionalFormatting sqref="M211">
    <cfRule type="cellIs" dxfId="172" priority="90" operator="equal">
      <formula>0</formula>
    </cfRule>
  </conditionalFormatting>
  <conditionalFormatting sqref="M226">
    <cfRule type="cellIs" dxfId="171" priority="88" operator="equal">
      <formula>0</formula>
    </cfRule>
  </conditionalFormatting>
  <conditionalFormatting sqref="M240">
    <cfRule type="cellIs" dxfId="170" priority="86" operator="equal">
      <formula>0</formula>
    </cfRule>
  </conditionalFormatting>
  <conditionalFormatting sqref="M252">
    <cfRule type="cellIs" dxfId="169" priority="83" operator="equal">
      <formula>0</formula>
    </cfRule>
  </conditionalFormatting>
  <conditionalFormatting sqref="M262">
    <cfRule type="cellIs" dxfId="168" priority="80" operator="equal">
      <formula>0</formula>
    </cfRule>
  </conditionalFormatting>
  <conditionalFormatting sqref="M266">
    <cfRule type="cellIs" dxfId="167" priority="79" operator="equal">
      <formula>0</formula>
    </cfRule>
  </conditionalFormatting>
  <conditionalFormatting sqref="M271">
    <cfRule type="cellIs" dxfId="166" priority="78" operator="equal">
      <formula>0</formula>
    </cfRule>
  </conditionalFormatting>
  <conditionalFormatting sqref="M277">
    <cfRule type="cellIs" dxfId="165" priority="76" operator="equal">
      <formula>0</formula>
    </cfRule>
  </conditionalFormatting>
  <conditionalFormatting sqref="M283">
    <cfRule type="cellIs" dxfId="164" priority="75" operator="equal">
      <formula>0</formula>
    </cfRule>
  </conditionalFormatting>
  <conditionalFormatting sqref="M289">
    <cfRule type="cellIs" dxfId="163" priority="72" operator="equal">
      <formula>0</formula>
    </cfRule>
  </conditionalFormatting>
  <conditionalFormatting sqref="M297">
    <cfRule type="cellIs" dxfId="162" priority="70" operator="equal">
      <formula>0</formula>
    </cfRule>
  </conditionalFormatting>
  <conditionalFormatting sqref="M308">
    <cfRule type="cellIs" dxfId="161" priority="69" operator="equal">
      <formula>0</formula>
    </cfRule>
  </conditionalFormatting>
  <conditionalFormatting sqref="M316">
    <cfRule type="cellIs" dxfId="160" priority="67" operator="equal">
      <formula>0</formula>
    </cfRule>
  </conditionalFormatting>
  <conditionalFormatting sqref="M327">
    <cfRule type="cellIs" dxfId="159" priority="65" operator="equal">
      <formula>0</formula>
    </cfRule>
  </conditionalFormatting>
  <conditionalFormatting sqref="M333">
    <cfRule type="cellIs" dxfId="158" priority="64" operator="equal">
      <formula>0</formula>
    </cfRule>
  </conditionalFormatting>
  <conditionalFormatting sqref="M354">
    <cfRule type="cellIs" dxfId="157" priority="60" operator="equal">
      <formula>0</formula>
    </cfRule>
  </conditionalFormatting>
  <conditionalFormatting sqref="M371">
    <cfRule type="cellIs" dxfId="156" priority="57" operator="equal">
      <formula>0</formula>
    </cfRule>
  </conditionalFormatting>
  <conditionalFormatting sqref="M375">
    <cfRule type="cellIs" dxfId="155" priority="56" operator="equal">
      <formula>0</formula>
    </cfRule>
  </conditionalFormatting>
  <conditionalFormatting sqref="M363">
    <cfRule type="cellIs" dxfId="154" priority="55" operator="equal">
      <formula>0</formula>
    </cfRule>
  </conditionalFormatting>
  <conditionalFormatting sqref="M357">
    <cfRule type="cellIs" dxfId="153" priority="54" operator="equal">
      <formula>0</formula>
    </cfRule>
  </conditionalFormatting>
  <conditionalFormatting sqref="M349">
    <cfRule type="cellIs" dxfId="152" priority="53" operator="equal">
      <formula>0</formula>
    </cfRule>
  </conditionalFormatting>
  <conditionalFormatting sqref="M345">
    <cfRule type="cellIs" dxfId="151" priority="52" operator="equal">
      <formula>0</formula>
    </cfRule>
  </conditionalFormatting>
  <conditionalFormatting sqref="M337">
    <cfRule type="cellIs" dxfId="150" priority="51" operator="equal">
      <formula>0</formula>
    </cfRule>
  </conditionalFormatting>
  <conditionalFormatting sqref="M321">
    <cfRule type="cellIs" dxfId="149" priority="50" operator="equal">
      <formula>0</formula>
    </cfRule>
  </conditionalFormatting>
  <conditionalFormatting sqref="M311">
    <cfRule type="cellIs" dxfId="148" priority="49" operator="equal">
      <formula>0</formula>
    </cfRule>
  </conditionalFormatting>
  <conditionalFormatting sqref="M302">
    <cfRule type="cellIs" dxfId="147" priority="48" operator="equal">
      <formula>0</formula>
    </cfRule>
  </conditionalFormatting>
  <conditionalFormatting sqref="M292">
    <cfRule type="cellIs" dxfId="146" priority="47" operator="equal">
      <formula>0</formula>
    </cfRule>
  </conditionalFormatting>
  <conditionalFormatting sqref="M280">
    <cfRule type="cellIs" dxfId="145" priority="46" operator="equal">
      <formula>0</formula>
    </cfRule>
  </conditionalFormatting>
  <conditionalFormatting sqref="M274">
    <cfRule type="cellIs" dxfId="144" priority="45" operator="equal">
      <formula>0</formula>
    </cfRule>
  </conditionalFormatting>
  <conditionalFormatting sqref="M259">
    <cfRule type="cellIs" dxfId="143" priority="44" operator="equal">
      <formula>0</formula>
    </cfRule>
  </conditionalFormatting>
  <conditionalFormatting sqref="M255">
    <cfRule type="cellIs" dxfId="142" priority="43" operator="equal">
      <formula>0</formula>
    </cfRule>
  </conditionalFormatting>
  <conditionalFormatting sqref="M245">
    <cfRule type="cellIs" dxfId="141" priority="42" operator="equal">
      <formula>0</formula>
    </cfRule>
  </conditionalFormatting>
  <conditionalFormatting sqref="M235">
    <cfRule type="cellIs" dxfId="140" priority="41" operator="equal">
      <formula>0</formula>
    </cfRule>
  </conditionalFormatting>
  <conditionalFormatting sqref="M222">
    <cfRule type="cellIs" dxfId="139" priority="40" operator="equal">
      <formula>0</formula>
    </cfRule>
  </conditionalFormatting>
  <conditionalFormatting sqref="M208">
    <cfRule type="cellIs" dxfId="138" priority="39" operator="equal">
      <formula>0</formula>
    </cfRule>
  </conditionalFormatting>
  <conditionalFormatting sqref="M186">
    <cfRule type="cellIs" dxfId="137" priority="38" operator="equal">
      <formula>0</formula>
    </cfRule>
  </conditionalFormatting>
  <conditionalFormatting sqref="M201">
    <cfRule type="cellIs" dxfId="136" priority="37" operator="equal">
      <formula>0</formula>
    </cfRule>
  </conditionalFormatting>
  <conditionalFormatting sqref="M175">
    <cfRule type="cellIs" dxfId="135" priority="36" operator="equal">
      <formula>0</formula>
    </cfRule>
  </conditionalFormatting>
  <conditionalFormatting sqref="M171">
    <cfRule type="cellIs" dxfId="134" priority="35" operator="equal">
      <formula>0</formula>
    </cfRule>
  </conditionalFormatting>
  <conditionalFormatting sqref="M163">
    <cfRule type="cellIs" dxfId="133" priority="33" operator="equal">
      <formula>0</formula>
    </cfRule>
  </conditionalFormatting>
  <conditionalFormatting sqref="M158">
    <cfRule type="cellIs" dxfId="132" priority="32" operator="equal">
      <formula>0</formula>
    </cfRule>
  </conditionalFormatting>
  <conditionalFormatting sqref="M167">
    <cfRule type="cellIs" dxfId="131" priority="31" operator="equal">
      <formula>0</formula>
    </cfRule>
  </conditionalFormatting>
  <conditionalFormatting sqref="M153">
    <cfRule type="cellIs" dxfId="130" priority="30" operator="equal">
      <formula>0</formula>
    </cfRule>
  </conditionalFormatting>
  <conditionalFormatting sqref="M145">
    <cfRule type="cellIs" dxfId="129" priority="29" operator="equal">
      <formula>0</formula>
    </cfRule>
  </conditionalFormatting>
  <conditionalFormatting sqref="M136">
    <cfRule type="cellIs" dxfId="128" priority="28" operator="equal">
      <formula>0</formula>
    </cfRule>
  </conditionalFormatting>
  <conditionalFormatting sqref="M122">
    <cfRule type="cellIs" dxfId="127" priority="27" operator="equal">
      <formula>0</formula>
    </cfRule>
  </conditionalFormatting>
  <conditionalFormatting sqref="M115">
    <cfRule type="cellIs" dxfId="126" priority="26" operator="equal">
      <formula>0</formula>
    </cfRule>
  </conditionalFormatting>
  <conditionalFormatting sqref="M106">
    <cfRule type="cellIs" dxfId="125" priority="25" operator="equal">
      <formula>0</formula>
    </cfRule>
  </conditionalFormatting>
  <conditionalFormatting sqref="M102">
    <cfRule type="cellIs" dxfId="124" priority="24" operator="equal">
      <formula>0</formula>
    </cfRule>
  </conditionalFormatting>
  <conditionalFormatting sqref="M83">
    <cfRule type="cellIs" dxfId="123" priority="23" operator="equal">
      <formula>0</formula>
    </cfRule>
  </conditionalFormatting>
  <conditionalFormatting sqref="M86">
    <cfRule type="cellIs" dxfId="122" priority="22" operator="equal">
      <formula>0</formula>
    </cfRule>
  </conditionalFormatting>
  <conditionalFormatting sqref="M76">
    <cfRule type="cellIs" dxfId="121" priority="21" operator="equal">
      <formula>0</formula>
    </cfRule>
  </conditionalFormatting>
  <conditionalFormatting sqref="M71">
    <cfRule type="cellIs" dxfId="120" priority="20" operator="equal">
      <formula>0</formula>
    </cfRule>
  </conditionalFormatting>
  <conditionalFormatting sqref="M55">
    <cfRule type="cellIs" dxfId="119" priority="19" operator="equal">
      <formula>0</formula>
    </cfRule>
  </conditionalFormatting>
  <conditionalFormatting sqref="M63">
    <cfRule type="cellIs" dxfId="118" priority="18" operator="equal">
      <formula>0</formula>
    </cfRule>
  </conditionalFormatting>
  <conditionalFormatting sqref="H35:L35">
    <cfRule type="cellIs" dxfId="117" priority="13" operator="equal">
      <formula>0</formula>
    </cfRule>
  </conditionalFormatting>
  <conditionalFormatting sqref="B35">
    <cfRule type="cellIs" dxfId="116" priority="12" operator="equal">
      <formula>0</formula>
    </cfRule>
  </conditionalFormatting>
  <conditionalFormatting sqref="C217:G217">
    <cfRule type="cellIs" dxfId="115" priority="11" operator="equal">
      <formula>0</formula>
    </cfRule>
  </conditionalFormatting>
  <conditionalFormatting sqref="B120">
    <cfRule type="cellIs" dxfId="114" priority="10" operator="equal">
      <formula>0</formula>
    </cfRule>
  </conditionalFormatting>
  <conditionalFormatting sqref="C127:G127">
    <cfRule type="cellIs" dxfId="113" priority="9" operator="equal">
      <formula>0</formula>
    </cfRule>
  </conditionalFormatting>
  <conditionalFormatting sqref="B127">
    <cfRule type="cellIs" dxfId="112" priority="4" operator="equal">
      <formula>0</formula>
    </cfRule>
  </conditionalFormatting>
  <conditionalFormatting sqref="B133">
    <cfRule type="cellIs" dxfId="111" priority="3" operator="equal">
      <formula>0</formula>
    </cfRule>
  </conditionalFormatting>
  <conditionalFormatting sqref="H127:L127">
    <cfRule type="cellIs" dxfId="110" priority="2" operator="equal">
      <formula>0</formula>
    </cfRule>
  </conditionalFormatting>
  <conditionalFormatting sqref="M127">
    <cfRule type="cellIs" dxfId="109"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9"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4" zoomScale="70" zoomScaleNormal="110" zoomScaleSheetLayoutView="100" workbookViewId="0">
      <selection activeCell="B10" sqref="B10:B1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2"/>
      <c r="J1" s="122"/>
      <c r="K1" s="172"/>
      <c r="L1" s="172"/>
      <c r="M1" s="122"/>
      <c r="N1" s="122"/>
    </row>
    <row r="2" spans="1:14" ht="25.5" customHeight="1" x14ac:dyDescent="0.25">
      <c r="E2" s="133" t="s">
        <v>14</v>
      </c>
      <c r="H2" s="131"/>
      <c r="I2" s="124"/>
      <c r="J2" s="124"/>
      <c r="K2" s="173"/>
      <c r="L2" s="173"/>
      <c r="M2" s="124"/>
      <c r="N2" s="124"/>
    </row>
    <row r="3" spans="1:14" ht="32.25" customHeight="1" x14ac:dyDescent="0.25">
      <c r="B3" s="38"/>
      <c r="C3" s="38"/>
      <c r="D3" s="38"/>
      <c r="E3" s="38"/>
      <c r="F3" s="38"/>
      <c r="G3" s="38"/>
      <c r="H3" s="132"/>
      <c r="I3" s="126"/>
      <c r="J3" s="126"/>
      <c r="K3" s="174"/>
      <c r="L3" s="174"/>
      <c r="M3" s="126"/>
      <c r="N3" s="126"/>
    </row>
    <row r="4" spans="1:14" ht="39.75" customHeight="1" x14ac:dyDescent="0.25">
      <c r="B4" s="239" t="s">
        <v>1481</v>
      </c>
      <c r="C4" s="239"/>
      <c r="D4" s="239"/>
      <c r="E4" s="239"/>
      <c r="F4" s="239"/>
      <c r="G4" s="239"/>
      <c r="H4" s="239"/>
      <c r="I4" s="239"/>
      <c r="J4" s="239"/>
      <c r="K4" s="239"/>
      <c r="L4" s="239"/>
      <c r="M4" s="239"/>
      <c r="N4" s="240"/>
    </row>
    <row r="5" spans="1:14" ht="64.5" customHeight="1" x14ac:dyDescent="0.25">
      <c r="B5" s="245" t="s">
        <v>1482</v>
      </c>
      <c r="C5" s="245"/>
      <c r="D5" s="245"/>
      <c r="E5" s="245"/>
      <c r="F5" s="245"/>
      <c r="G5" s="245"/>
      <c r="H5" s="245"/>
      <c r="I5" s="245"/>
      <c r="J5" s="245"/>
      <c r="K5" s="245"/>
      <c r="L5" s="245"/>
      <c r="M5" s="41"/>
      <c r="N5" s="10"/>
    </row>
    <row r="6" spans="1:14" ht="19.5" customHeight="1" x14ac:dyDescent="0.25">
      <c r="B6" s="241" t="str">
        <f>CONCATENATE(COUNTIF(A10:A37,"producto")," PRODUCTOS")</f>
        <v>1 PRODUCTOS</v>
      </c>
      <c r="C6" s="241"/>
      <c r="D6" s="241"/>
      <c r="E6" s="241"/>
      <c r="F6" s="241"/>
      <c r="G6" s="241"/>
      <c r="H6" s="241"/>
      <c r="I6" s="241"/>
      <c r="J6" s="241"/>
      <c r="K6" s="241"/>
      <c r="L6" s="241"/>
      <c r="M6" s="241"/>
      <c r="N6" s="241"/>
    </row>
    <row r="7" spans="1:14" ht="32.25" customHeight="1" thickBot="1" x14ac:dyDescent="0.3">
      <c r="B7" s="278" t="s">
        <v>46</v>
      </c>
      <c r="C7" s="279"/>
      <c r="D7" s="279"/>
      <c r="E7" s="279"/>
      <c r="F7" s="279"/>
      <c r="G7" s="279"/>
      <c r="H7" s="279"/>
      <c r="I7" s="279"/>
      <c r="J7" s="279"/>
      <c r="K7" s="279"/>
      <c r="L7" s="279"/>
      <c r="M7" s="279"/>
      <c r="N7" s="280"/>
    </row>
    <row r="8" spans="1:14" ht="27" hidden="1" customHeight="1" thickBot="1" x14ac:dyDescent="0.3">
      <c r="B8" s="219" t="s">
        <v>8</v>
      </c>
      <c r="C8" s="220"/>
      <c r="D8" s="221"/>
      <c r="E8" s="53"/>
      <c r="F8" s="53"/>
      <c r="G8" s="222"/>
      <c r="H8" s="223"/>
      <c r="I8" s="223"/>
      <c r="J8" s="223"/>
      <c r="K8" s="223"/>
      <c r="L8" s="223"/>
      <c r="M8" s="223"/>
      <c r="N8" s="224"/>
    </row>
    <row r="9" spans="1:14" ht="48" customHeight="1" thickBot="1" x14ac:dyDescent="0.3">
      <c r="B9" s="75" t="s">
        <v>470</v>
      </c>
      <c r="C9" s="77" t="s">
        <v>1521</v>
      </c>
      <c r="D9" s="77" t="s">
        <v>0</v>
      </c>
      <c r="E9" s="77" t="s">
        <v>1469</v>
      </c>
      <c r="F9" s="77" t="s">
        <v>1524</v>
      </c>
      <c r="G9" s="77" t="s">
        <v>1</v>
      </c>
      <c r="H9" s="77" t="s">
        <v>2</v>
      </c>
      <c r="I9" s="77" t="s">
        <v>3</v>
      </c>
      <c r="J9" s="77" t="s">
        <v>4</v>
      </c>
      <c r="K9" s="78" t="s">
        <v>5</v>
      </c>
      <c r="L9" s="78" t="s">
        <v>6</v>
      </c>
      <c r="M9" s="80" t="s">
        <v>1522</v>
      </c>
      <c r="N9" s="79" t="s">
        <v>7</v>
      </c>
    </row>
    <row r="10" spans="1:14" s="12" customFormat="1" ht="25.5" x14ac:dyDescent="0.25">
      <c r="A10" s="5" t="str">
        <f>VLOOKUP(B10,'Plantilla publicacion'!$A$3:$B$490,2,0)</f>
        <v>Producto</v>
      </c>
      <c r="B10" s="99" t="s">
        <v>1083</v>
      </c>
      <c r="C10" s="226" t="str">
        <f>VLOOKUP(B10,'Plantilla publicacion'!$A$3:$R$490,17,0)</f>
        <v>PND - 5-31-5-b- Convergencia regional - Entidades públicas territoriales y nacionales fortalecidas / PES - Transformación Institucional</v>
      </c>
      <c r="D10" s="226" t="str">
        <f>VLOOKUP(B10,'Plantilla publicacion'!$A$3:$M$497,6,0)</f>
        <v>81-Mejorar la oportunidad en la atención de trámites y servicios.</v>
      </c>
      <c r="E10" s="226" t="str">
        <f>VLOOKUP(B10,'Plantilla publicacion'!$A$3:$O$490,14,0)</f>
        <v>138-Avance promedio de cumplimiento de productos asociados a mejorar la oportunidad en la atención de trámites y servicios.</v>
      </c>
      <c r="F10" s="226"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26" t="str">
        <f>VLOOKUP(B10,'Plantilla publicacion'!$A$3:$M$497,7,0)</f>
        <v>FUNCIONAMIENTO</v>
      </c>
      <c r="H10" s="101" t="str">
        <f>VLOOKUP(B10,'Plantilla publicacion'!$A$3:$M$505,8,0)</f>
        <v>Sistema de alertas para monitorear el comportamiento de los trámites misionales priorizados, elaborado y presentado (Correo electronico con el envío del reporte al equipo directivo)</v>
      </c>
      <c r="I10" s="101">
        <f>VLOOKUP(B10,'Plantilla publicacion'!$A$3:$M$505,9,0)</f>
        <v>1</v>
      </c>
      <c r="J10" s="101" t="str">
        <f>VLOOKUP(B10,'Plantilla publicacion'!$A$3:$M$505,10,0)</f>
        <v>Númerica</v>
      </c>
      <c r="K10" s="176">
        <f>VLOOKUP(B10,'Plantilla publicacion'!$A$3:$M$505,11,0)</f>
        <v>45730</v>
      </c>
      <c r="L10" s="176">
        <f>VLOOKUP(B10,'Plantilla publicacion'!$A$3:$M$505,12,0)</f>
        <v>46006</v>
      </c>
      <c r="M10" s="101">
        <f>IF(ISERROR(VLOOKUP(B10,'Plantilla publicacion'!$A$3:$P$490,16,0)),"NA",VLOOKUP(B10,'Plantilla publicacion'!$A$3:$P$490,16,0))</f>
        <v>0</v>
      </c>
      <c r="N10" s="102" t="str">
        <f>VLOOKUP(B10,'Plantilla publicacion'!$A$3:$M$505,13,0)</f>
        <v>30-OFICINA ASESORA DE PLANEACIÓN</v>
      </c>
    </row>
    <row r="11" spans="1:14" ht="25.5" x14ac:dyDescent="0.25">
      <c r="A11" s="13" t="str">
        <f>VLOOKUP(B11,'Plantilla publicacion'!$A$3:$B$490,2,0)</f>
        <v>Actividad propia</v>
      </c>
      <c r="B11" s="103" t="s">
        <v>1085</v>
      </c>
      <c r="C11" s="227"/>
      <c r="D11" s="227">
        <f>VLOOKUP(B11,'Plantilla publicacion'!$A$3:$M$490,6,0)</f>
        <v>0</v>
      </c>
      <c r="E11" s="227"/>
      <c r="F11" s="227"/>
      <c r="G11" s="227"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f>VLOOKUP(B11,'Plantilla publicacion'!$A$3:$M$505,11,0)</f>
        <v>45730</v>
      </c>
      <c r="L11" s="7">
        <f>VLOOKUP(B11,'Plantilla publicacion'!$A$3:$M$505,12,0)</f>
        <v>45762</v>
      </c>
      <c r="M11" s="58"/>
      <c r="N11" s="104" t="str">
        <f>VLOOKUP(B11,'Plantilla publicacion'!$A$3:$M$505,13,0)</f>
        <v>30-OFICINA ASESORA DE PLANEACIÓN</v>
      </c>
    </row>
    <row r="12" spans="1:14" ht="25.5" x14ac:dyDescent="0.25">
      <c r="A12" s="13" t="str">
        <f>VLOOKUP(B12,'Plantilla publicacion'!$A$3:$B$490,2,0)</f>
        <v>Actividad propia</v>
      </c>
      <c r="B12" s="120" t="s">
        <v>1087</v>
      </c>
      <c r="C12" s="227"/>
      <c r="D12" s="227">
        <f>VLOOKUP(B12,'Plantilla publicacion'!$A$3:$M$490,6,0)</f>
        <v>0</v>
      </c>
      <c r="E12" s="227"/>
      <c r="F12" s="227"/>
      <c r="G12" s="227"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f>VLOOKUP(B12,'Plantilla publicacion'!$A$3:$M$505,11,0)</f>
        <v>45765</v>
      </c>
      <c r="L12" s="7">
        <f>VLOOKUP(B12,'Plantilla publicacion'!$A$3:$M$505,12,0)</f>
        <v>45779</v>
      </c>
      <c r="M12" s="58"/>
      <c r="N12" s="104" t="str">
        <f>VLOOKUP(B12,'Plantilla publicacion'!$A$3:$M$505,13,0)</f>
        <v>30-OFICINA ASESORA DE PLANEACIÓN</v>
      </c>
    </row>
    <row r="13" spans="1:14" ht="25.5" x14ac:dyDescent="0.25">
      <c r="A13" s="13" t="str">
        <f>VLOOKUP(B13,'Plantilla publicacion'!$A$3:$B$490,2,0)</f>
        <v>Actividad propia</v>
      </c>
      <c r="B13" s="120" t="s">
        <v>1089</v>
      </c>
      <c r="C13" s="227"/>
      <c r="D13" s="227">
        <f>VLOOKUP(B13,'Plantilla publicacion'!$A$3:$M$490,6,0)</f>
        <v>0</v>
      </c>
      <c r="E13" s="227"/>
      <c r="F13" s="227"/>
      <c r="G13" s="227"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f>VLOOKUP(B13,'Plantilla publicacion'!$A$3:$M$505,11,0)</f>
        <v>45782</v>
      </c>
      <c r="L13" s="7">
        <f>VLOOKUP(B13,'Plantilla publicacion'!$A$3:$M$505,12,0)</f>
        <v>45912</v>
      </c>
      <c r="M13" s="58"/>
      <c r="N13" s="104" t="str">
        <f>VLOOKUP(B13,'Plantilla publicacion'!$A$3:$M$505,13,0)</f>
        <v>30-OFICINA ASESORA DE PLANEACIÓN</v>
      </c>
    </row>
    <row r="14" spans="1:14" ht="26.25" thickBot="1" x14ac:dyDescent="0.3">
      <c r="A14" s="13" t="str">
        <f>VLOOKUP(B14,'Plantilla publicacion'!$A$3:$B$490,2,0)</f>
        <v>Actividad propia</v>
      </c>
      <c r="B14" s="105" t="s">
        <v>1091</v>
      </c>
      <c r="C14" s="228"/>
      <c r="D14" s="228">
        <f>VLOOKUP(B14,'Plantilla publicacion'!$A$3:$M$490,6,0)</f>
        <v>0</v>
      </c>
      <c r="E14" s="228"/>
      <c r="F14" s="228"/>
      <c r="G14" s="228" t="str">
        <f>VLOOKUP(B14,'Plantilla publicacion'!$A$3:$M$490,7,0)</f>
        <v>N/A</v>
      </c>
      <c r="H14" s="107" t="str">
        <f>VLOOKUP(B14,'Plantilla publicacion'!$A$3:$M$505,8,0)</f>
        <v>Elaborar y presentar reportes al equipo directivo.  (Correos electronicos con el envío del reporte al equipo directivo)</v>
      </c>
      <c r="I14" s="107">
        <f>VLOOKUP(B14,'Plantilla publicacion'!$A$3:$M$505,9,0)</f>
        <v>2</v>
      </c>
      <c r="J14" s="107" t="str">
        <f>VLOOKUP(B14,'Plantilla publicacion'!$A$3:$M$505,10,0)</f>
        <v>Númerica</v>
      </c>
      <c r="K14" s="108">
        <f>VLOOKUP(B14,'Plantilla publicacion'!$A$3:$M$505,11,0)</f>
        <v>45915</v>
      </c>
      <c r="L14" s="108">
        <f>VLOOKUP(B14,'Plantilla publicacion'!$A$3:$M$505,12,0)</f>
        <v>46006</v>
      </c>
      <c r="M14" s="109"/>
      <c r="N14" s="110" t="str">
        <f>VLOOKUP(B14,'Plantilla publicacion'!$A$3:$M$505,13,0)</f>
        <v>30-OFICINA ASESORA DE PLANEACIÓN</v>
      </c>
    </row>
  </sheetData>
  <autoFilter ref="A9:N14" xr:uid="{4FE74383-0BB2-4C96-B4A4-35E713121F9A}"/>
  <mergeCells count="11">
    <mergeCell ref="C10:C14"/>
    <mergeCell ref="D10:D14"/>
    <mergeCell ref="E10:E14"/>
    <mergeCell ref="G10:G14"/>
    <mergeCell ref="F10:F14"/>
    <mergeCell ref="B8:D8"/>
    <mergeCell ref="G8:N8"/>
    <mergeCell ref="B4:N4"/>
    <mergeCell ref="B6:N6"/>
    <mergeCell ref="B7:N7"/>
    <mergeCell ref="B5:L5"/>
  </mergeCells>
  <conditionalFormatting sqref="B11:B14 A7:N8 A6 A5:C5 N5 H11:N14 A1:G1 A4:N4 O4:XFD8 A15:N1048576 O11:XFD1048576 I1:XFD1 A2:XFD3">
    <cfRule type="cellIs" dxfId="108" priority="15" operator="equal">
      <formula>0</formula>
    </cfRule>
    <cfRule type="cellIs" dxfId="107" priority="16" operator="equal">
      <formula>0</formula>
    </cfRule>
  </conditionalFormatting>
  <conditionalFormatting sqref="A11:A14 H10:XFD10">
    <cfRule type="cellIs" dxfId="106" priority="14" operator="equal">
      <formula>0</formula>
    </cfRule>
  </conditionalFormatting>
  <conditionalFormatting sqref="B6:N6">
    <cfRule type="cellIs" dxfId="105" priority="13" operator="equal">
      <formula>0</formula>
    </cfRule>
  </conditionalFormatting>
  <conditionalFormatting sqref="A10:B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36"/>
  <sheetViews>
    <sheetView showGridLines="0" view="pageBreakPreview" topLeftCell="B5" zoomScale="57" zoomScaleNormal="110" zoomScaleSheetLayoutView="100" workbookViewId="0">
      <selection activeCell="B10" sqref="B10:B35"/>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28"/>
      <c r="I1" s="122"/>
      <c r="J1" s="122"/>
      <c r="K1" s="172"/>
      <c r="L1" s="172"/>
      <c r="M1" s="122"/>
      <c r="N1" s="122"/>
    </row>
    <row r="2" spans="1:14" ht="25.5" customHeight="1" x14ac:dyDescent="0.25">
      <c r="E2" s="130" t="s">
        <v>14</v>
      </c>
      <c r="G2" s="128"/>
      <c r="H2" s="124"/>
      <c r="I2" s="124"/>
      <c r="J2" s="124"/>
      <c r="K2" s="173"/>
      <c r="L2" s="173"/>
      <c r="M2" s="124"/>
      <c r="N2" s="124"/>
    </row>
    <row r="3" spans="1:14" ht="32.25" customHeight="1" x14ac:dyDescent="0.25">
      <c r="B3" s="38"/>
      <c r="C3" s="38"/>
      <c r="D3" s="38"/>
      <c r="E3" s="38"/>
      <c r="F3" s="38"/>
      <c r="G3" s="129"/>
      <c r="H3" s="126"/>
      <c r="I3" s="126"/>
      <c r="J3" s="126"/>
      <c r="K3" s="174"/>
      <c r="L3" s="174"/>
      <c r="M3" s="126"/>
      <c r="N3" s="126"/>
    </row>
    <row r="4" spans="1:14" ht="55.5" customHeight="1" x14ac:dyDescent="0.25">
      <c r="B4" s="239" t="s">
        <v>1483</v>
      </c>
      <c r="C4" s="239"/>
      <c r="D4" s="239"/>
      <c r="E4" s="239"/>
      <c r="F4" s="239"/>
      <c r="G4" s="239"/>
      <c r="H4" s="239"/>
      <c r="I4" s="239"/>
      <c r="J4" s="239"/>
      <c r="K4" s="239"/>
      <c r="L4" s="239"/>
      <c r="M4" s="239"/>
      <c r="N4" s="240"/>
    </row>
    <row r="5" spans="1:14" ht="86.25" customHeight="1" x14ac:dyDescent="0.25">
      <c r="B5" s="245" t="s">
        <v>1484</v>
      </c>
      <c r="C5" s="245"/>
      <c r="D5" s="245"/>
      <c r="E5" s="245"/>
      <c r="F5" s="245"/>
      <c r="G5" s="245"/>
      <c r="H5" s="245"/>
      <c r="I5" s="245"/>
      <c r="J5" s="245"/>
      <c r="K5" s="245"/>
      <c r="L5" s="245"/>
      <c r="M5" s="41"/>
      <c r="N5" s="10"/>
    </row>
    <row r="6" spans="1:14" ht="18" customHeight="1" x14ac:dyDescent="0.25">
      <c r="B6" s="241" t="str">
        <f>CONCATENATE(COUNTIF(A10:A36,"producto")," PRODUCTOS")</f>
        <v>5 PRODUCTOS</v>
      </c>
      <c r="C6" s="241"/>
      <c r="D6" s="241"/>
      <c r="E6" s="241"/>
      <c r="F6" s="241"/>
      <c r="G6" s="241"/>
      <c r="H6" s="241"/>
      <c r="I6" s="241"/>
      <c r="J6" s="241"/>
      <c r="K6" s="241"/>
      <c r="L6" s="241"/>
      <c r="M6" s="241"/>
      <c r="N6" s="241"/>
    </row>
    <row r="7" spans="1:14" ht="32.25" customHeight="1" thickBot="1" x14ac:dyDescent="0.3">
      <c r="B7" s="285" t="s">
        <v>48</v>
      </c>
      <c r="C7" s="286"/>
      <c r="D7" s="286"/>
      <c r="E7" s="286"/>
      <c r="F7" s="286"/>
      <c r="G7" s="286"/>
      <c r="H7" s="286"/>
      <c r="I7" s="286"/>
      <c r="J7" s="286"/>
      <c r="K7" s="286"/>
      <c r="L7" s="286"/>
      <c r="M7" s="286"/>
      <c r="N7" s="287"/>
    </row>
    <row r="8" spans="1:14" ht="35.25" hidden="1" customHeight="1" x14ac:dyDescent="0.25">
      <c r="B8" s="219" t="s">
        <v>8</v>
      </c>
      <c r="C8" s="220"/>
      <c r="D8" s="221"/>
      <c r="E8" s="53"/>
      <c r="F8" s="53"/>
      <c r="G8" s="222"/>
      <c r="H8" s="223"/>
      <c r="I8" s="223"/>
      <c r="J8" s="223"/>
      <c r="K8" s="223"/>
      <c r="L8" s="223"/>
      <c r="M8" s="223"/>
      <c r="N8" s="224"/>
    </row>
    <row r="9" spans="1:14" ht="48" customHeight="1" thickBot="1" x14ac:dyDescent="0.3">
      <c r="B9" s="22" t="s">
        <v>470</v>
      </c>
      <c r="C9" s="23" t="s">
        <v>1521</v>
      </c>
      <c r="D9" s="23" t="s">
        <v>0</v>
      </c>
      <c r="E9" s="23" t="s">
        <v>1469</v>
      </c>
      <c r="F9" s="23" t="s">
        <v>1524</v>
      </c>
      <c r="G9" s="23" t="s">
        <v>1</v>
      </c>
      <c r="H9" s="23" t="s">
        <v>2</v>
      </c>
      <c r="I9" s="23" t="s">
        <v>3</v>
      </c>
      <c r="J9" s="23" t="s">
        <v>4</v>
      </c>
      <c r="K9" s="24" t="s">
        <v>5</v>
      </c>
      <c r="L9" s="24" t="s">
        <v>6</v>
      </c>
      <c r="M9" s="57" t="s">
        <v>1522</v>
      </c>
      <c r="N9" s="25" t="s">
        <v>7</v>
      </c>
    </row>
    <row r="10" spans="1:14" s="12" customFormat="1" ht="76.5" x14ac:dyDescent="0.25">
      <c r="A10" s="5" t="str">
        <f>VLOOKUP(B10,'Plantilla publicacion'!$A$3:$B$490,2,0)</f>
        <v>Producto</v>
      </c>
      <c r="B10" s="15" t="s">
        <v>1004</v>
      </c>
      <c r="C10" s="246" t="str">
        <f>VLOOKUP(B10,'Plantilla publicacion'!$A$3:$R$490,17,0)</f>
        <v>PND - 5-31-5-d- Convergencia regional - Gobierno digital para la gente / PES - Transformación Institucional</v>
      </c>
      <c r="D10" s="246" t="str">
        <f>VLOOKUP(B10,'Plantilla publicacion'!$A$3:$M$497,6,0)</f>
        <v>62-Fortalecer la infraestructura, uso y aprovechamiento de las tecnologías de la información, para optimizar la capacidad institucional</v>
      </c>
      <c r="E10" s="246" t="str">
        <f>VLOOKUP(B10,'Plantilla publicacion'!$A$3:$O$490,14,0)</f>
        <v>109-Cumplimiento de productos del PAI asociados a Fortalecer la infraestructura, uso y aprovechamiento de las tecnologías de la información, para optimizar la capacidad institucional</v>
      </c>
      <c r="F10" s="246"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46"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75">
        <f>VLOOKUP(B10,'Plantilla publicacion'!$A$3:$M$505,11,0)</f>
        <v>45691</v>
      </c>
      <c r="L10" s="175">
        <f>VLOOKUP(B10,'Plantilla publicacion'!$A$3:$M$505,12,0)</f>
        <v>45989</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publicacion'!$A$3:$B$490,2,0)</f>
        <v>Actividad propia</v>
      </c>
      <c r="B11" s="6" t="s">
        <v>1008</v>
      </c>
      <c r="C11" s="227"/>
      <c r="D11" s="227">
        <f>VLOOKUP(B11,'Plantilla publicacion'!$A$3:$M$490,6,0)</f>
        <v>0</v>
      </c>
      <c r="E11" s="227"/>
      <c r="F11" s="227"/>
      <c r="G11" s="227"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f>VLOOKUP(B11,'Plantilla publicacion'!$A$3:$M$505,11,0)</f>
        <v>45691</v>
      </c>
      <c r="L11" s="7">
        <f>VLOOKUP(B11,'Plantilla publicacion'!$A$3:$M$505,12,0)</f>
        <v>45716</v>
      </c>
      <c r="M11" s="58"/>
      <c r="N11" s="17"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row>
    <row r="12" spans="1:14" ht="25.5" x14ac:dyDescent="0.25">
      <c r="A12" s="13" t="str">
        <f>VLOOKUP(B12,'Plantilla publicacion'!$A$3:$B$490,2,0)</f>
        <v>Actividad propia</v>
      </c>
      <c r="B12" s="6" t="s">
        <v>1010</v>
      </c>
      <c r="C12" s="227"/>
      <c r="D12" s="227">
        <f>VLOOKUP(B12,'Plantilla publicacion'!$A$3:$M$490,6,0)</f>
        <v>0</v>
      </c>
      <c r="E12" s="227"/>
      <c r="F12" s="227"/>
      <c r="G12" s="227"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f>VLOOKUP(B12,'Plantilla publicacion'!$A$3:$M$505,11,0)</f>
        <v>45719</v>
      </c>
      <c r="L12" s="7">
        <f>VLOOKUP(B12,'Plantilla publicacion'!$A$3:$M$505,12,0)</f>
        <v>45961</v>
      </c>
      <c r="M12" s="58"/>
      <c r="N12" s="17" t="str">
        <f>VLOOKUP(B12,'Plantilla publicacion'!$A$3:$M$505,13,0)</f>
        <v>2000-DESPACHO DEL SUPERINTENDENTE DELEGADO PARA LA PROPIEDAD INDUSTRIAL</v>
      </c>
    </row>
    <row r="13" spans="1:14" ht="77.25" thickBot="1" x14ac:dyDescent="0.3">
      <c r="A13" s="13" t="str">
        <f>VLOOKUP(B13,'Plantilla publicacion'!$A$3:$B$490,2,0)</f>
        <v>Actividad propia</v>
      </c>
      <c r="B13" s="11" t="s">
        <v>1012</v>
      </c>
      <c r="C13" s="227"/>
      <c r="D13" s="227">
        <f>VLOOKUP(B13,'Plantilla publicacion'!$A$3:$M$490,6,0)</f>
        <v>0</v>
      </c>
      <c r="E13" s="227"/>
      <c r="F13" s="227"/>
      <c r="G13" s="227"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1">
        <f>VLOOKUP(B13,'Plantilla publicacion'!$A$3:$M$505,11,0)</f>
        <v>45965</v>
      </c>
      <c r="L13" s="111">
        <f>VLOOKUP(B13,'Plantilla publicacion'!$A$3:$M$505,12,0)</f>
        <v>45989</v>
      </c>
      <c r="M13" s="112"/>
      <c r="N13" s="113"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customHeight="1" x14ac:dyDescent="0.25">
      <c r="A14" s="5" t="str">
        <f>VLOOKUP(B14,'Plantilla publicacion'!$A$3:$B$490,2,0)</f>
        <v>Producto</v>
      </c>
      <c r="B14" s="99" t="s">
        <v>1014</v>
      </c>
      <c r="C14" s="226" t="str">
        <f>VLOOKUP(B14,'Plantilla publicacion'!$A$3:$R$490,17,0)</f>
        <v>PND - 5-31-5-d- Convergencia regional - Gobierno digital para la gente / PES - Transformación Institucional</v>
      </c>
      <c r="D14" s="226" t="str">
        <f>VLOOKUP(B14,'Plantilla publicacion'!$A$3:$M$497,6,0)</f>
        <v>62-Fortalecer la infraestructura, uso y aprovechamiento de las tecnologías de la información, para optimizar la capacidad institucional</v>
      </c>
      <c r="E14" s="226" t="str">
        <f>VLOOKUP(B14,'Plantilla publicacion'!$A$3:$O$490,14,0)</f>
        <v>109-Cumplimiento de productos del PAI asociados a Fortalecer la infraestructura, uso y aprovechamiento de las tecnologías de la información, para optimizar la capacidad institucional</v>
      </c>
      <c r="F14" s="226"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226" t="str">
        <f>VLOOKUP(B14,'Plantilla publicacion'!$A$3:$M$497,7,0)</f>
        <v>N/A</v>
      </c>
      <c r="H14" s="101" t="str">
        <f>VLOOKUP(B14,'Plantilla publicacion'!$A$3:$M$505,8,0)</f>
        <v>Protocolo para la conservación de evidencias en el entorno digital, gestión de pruebas digitales y el aseguramiento del acervo probatorio en entornos digitales, elaborado. (Protocolo elaborado)</v>
      </c>
      <c r="I14" s="101">
        <f>VLOOKUP(B14,'Plantilla publicacion'!$A$3:$M$505,9,0)</f>
        <v>1</v>
      </c>
      <c r="J14" s="101" t="str">
        <f>VLOOKUP(B14,'Plantilla publicacion'!$A$3:$M$505,10,0)</f>
        <v>Númerica</v>
      </c>
      <c r="K14" s="176">
        <f>VLOOKUP(B14,'Plantilla publicacion'!$A$3:$M$505,11,0)</f>
        <v>45677</v>
      </c>
      <c r="L14" s="176">
        <f>VLOOKUP(B14,'Plantilla publicacion'!$A$3:$M$505,12,0)</f>
        <v>45989</v>
      </c>
      <c r="M14" s="101">
        <f>IF(ISERROR(VLOOKUP(B14,'Plantilla publicacion'!$A$3:$P$490,16,0)),"NA",VLOOKUP(B14,'Plantilla publicacion'!$A$3:$P$490,16,0))</f>
        <v>0</v>
      </c>
      <c r="N14" s="102" t="str">
        <f>VLOOKUP(B14,'Plantilla publicacion'!$A$3:$M$505,13,0)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publicacion'!$A$3:$B$490,2,0)</f>
        <v>Actividad propia</v>
      </c>
      <c r="B15" s="103" t="s">
        <v>1016</v>
      </c>
      <c r="C15" s="227"/>
      <c r="D15" s="227">
        <f>VLOOKUP(B15,'Plantilla publicacion'!$A$3:$M$490,6,0)</f>
        <v>0</v>
      </c>
      <c r="E15" s="227"/>
      <c r="F15" s="227"/>
      <c r="G15" s="227"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f>VLOOKUP(B15,'Plantilla publicacion'!$A$3:$M$505,11,0)</f>
        <v>45677</v>
      </c>
      <c r="L15" s="7">
        <f>VLOOKUP(B15,'Plantilla publicacion'!$A$3:$M$505,12,0)</f>
        <v>45716</v>
      </c>
      <c r="M15" s="58"/>
      <c r="N15" s="104" t="str">
        <f>VLOOKUP(B15,'Plantilla publicacion'!$A$3:$M$505,13,0)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publicacion'!$A$3:$B$490,2,0)</f>
        <v>Actividad sin participación</v>
      </c>
      <c r="B16" s="103" t="s">
        <v>1019</v>
      </c>
      <c r="C16" s="227"/>
      <c r="D16" s="227">
        <f>VLOOKUP(B16,'Plantilla publicacion'!$A$3:$M$490,6,0)</f>
        <v>0</v>
      </c>
      <c r="E16" s="227"/>
      <c r="F16" s="227"/>
      <c r="G16" s="227"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f>VLOOKUP(B16,'Plantilla publicacion'!$A$3:$M$505,11,0)</f>
        <v>45677</v>
      </c>
      <c r="L16" s="7">
        <f>VLOOKUP(B16,'Plantilla publicacion'!$A$3:$M$505,12,0)</f>
        <v>45716</v>
      </c>
      <c r="M16" s="58"/>
      <c r="N16" s="104" t="str">
        <f>VLOOKUP(B16,'Plantilla publicacion'!$A$3:$M$505,13,0)</f>
        <v>10-OFICINA  ASESORA JURÍDICA</v>
      </c>
    </row>
    <row r="17" spans="1:14" ht="63.75" x14ac:dyDescent="0.25">
      <c r="A17" s="13" t="str">
        <f>VLOOKUP(B17,'Plantilla publicacion'!$A$3:$B$490,2,0)</f>
        <v>Actividad propia</v>
      </c>
      <c r="B17" s="103" t="s">
        <v>1022</v>
      </c>
      <c r="C17" s="227"/>
      <c r="D17" s="227">
        <f>VLOOKUP(B17,'Plantilla publicacion'!$A$3:$M$490,6,0)</f>
        <v>0</v>
      </c>
      <c r="E17" s="227"/>
      <c r="F17" s="227"/>
      <c r="G17" s="227"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f>VLOOKUP(B17,'Plantilla publicacion'!$A$3:$M$505,11,0)</f>
        <v>45719</v>
      </c>
      <c r="L17" s="7">
        <f>VLOOKUP(B17,'Plantilla publicacion'!$A$3:$M$505,12,0)</f>
        <v>45777</v>
      </c>
      <c r="M17" s="58"/>
      <c r="N17" s="104" t="str">
        <f>VLOOKUP(B17,'Plantilla publicacion'!$A$3:$M$505,13,0)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publicacion'!$A$3:$B$490,2,0)</f>
        <v>Actividad propia</v>
      </c>
      <c r="B18" s="105" t="s">
        <v>1023</v>
      </c>
      <c r="C18" s="228"/>
      <c r="D18" s="228">
        <f>VLOOKUP(B18,'Plantilla publicacion'!$A$3:$M$490,6,0)</f>
        <v>0</v>
      </c>
      <c r="E18" s="228"/>
      <c r="F18" s="228"/>
      <c r="G18" s="228" t="str">
        <f>VLOOKUP(B18,'Plantilla publicacion'!$A$3:$M$490,7,0)</f>
        <v>N/A</v>
      </c>
      <c r="H18" s="107" t="str">
        <f>VLOOKUP(B18,'Plantilla publicacion'!$A$3:$M$505,8,0)</f>
        <v>Elaborar el protocolo para la conservación de evidencias en el entorno digital (Protocolo elaborado)</v>
      </c>
      <c r="I18" s="107">
        <f>VLOOKUP(B18,'Plantilla publicacion'!$A$3:$M$505,9,0)</f>
        <v>1</v>
      </c>
      <c r="J18" s="107" t="str">
        <f>VLOOKUP(B18,'Plantilla publicacion'!$A$3:$M$505,10,0)</f>
        <v>Númerica</v>
      </c>
      <c r="K18" s="108">
        <f>VLOOKUP(B18,'Plantilla publicacion'!$A$3:$M$505,11,0)</f>
        <v>45782</v>
      </c>
      <c r="L18" s="108">
        <f>VLOOKUP(B18,'Plantilla publicacion'!$A$3:$M$505,12,0)</f>
        <v>45989</v>
      </c>
      <c r="M18" s="109"/>
      <c r="N18" s="110" t="str">
        <f>VLOOKUP(B18,'Plantilla publicacion'!$A$3:$M$505,13,0)</f>
        <v>20-OFICINA DE TECNOLOGÍA E INFORMÁTICA;
2000-DESPACHO DEL SUPERINTENDENTE DELEGADO PARA LA PROPIEDAD INDUSTRIAL;
2010-DIRECCION DE SIGNOS DISTINTIVOS;
2020-DIRECCIÓN DE NUEVAS CREACIONES</v>
      </c>
    </row>
    <row r="19" spans="1:14" ht="50.25" customHeight="1" x14ac:dyDescent="0.25">
      <c r="A19" s="13"/>
      <c r="B19" s="177" t="s">
        <v>698</v>
      </c>
      <c r="C19" s="226" t="str">
        <f>VLOOKUP(B19,'Plantilla publicacion'!$A$3:$R$490,17,0)</f>
        <v>PND - 5-31-5-b- Convergencia regional - Entidades públicas territoriales y nacionales fortalecidas / PES - Transformación Institucional</v>
      </c>
      <c r="D19" s="226" t="str">
        <f>VLOOKUP(B19,'Plantilla publicacion'!$A$3:$M$497,6,0)</f>
        <v>60-Fortalecer el Sistema Integral de Gestión Institucional en el marco del Modelo Integrado de Planeación y gestión para mejorar la prestación del servicio.</v>
      </c>
      <c r="E19" s="226" t="str">
        <f>VLOOKUP(B19,'Plantilla publicacion'!$A$3:$O$490,14,0)</f>
        <v>106-Cumplimiento de productos del PAI asociados a Fortalecer el Sistema Integral de Gestión Institucional para mejorar la prestación del servicio.</v>
      </c>
      <c r="F19" s="226"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226" t="str">
        <f>VLOOKUP(B19,'Plantilla publicacion'!$A$3:$M$497,7,0)</f>
        <v>N/A</v>
      </c>
      <c r="H19" s="179" t="str">
        <f>VLOOKUP(B19,'Plantilla publicacion'!$A$3:$M$505,8,0)</f>
        <v>Diagnóstico de necesidades que permita realizar el seguimiento del ciclo de contratación, elaborado  (Documento diagnostico )</v>
      </c>
      <c r="I19" s="179">
        <f>VLOOKUP(B19,'Plantilla publicacion'!$A$3:$M$505,9,0)</f>
        <v>1</v>
      </c>
      <c r="J19" s="179" t="str">
        <f>VLOOKUP(B19,'Plantilla publicacion'!$A$3:$M$505,10,0)</f>
        <v>Númerica</v>
      </c>
      <c r="K19" s="180">
        <f>VLOOKUP(B19,'Plantilla publicacion'!$A$3:$M$505,11,0)</f>
        <v>45839</v>
      </c>
      <c r="L19" s="180">
        <f>VLOOKUP(B19,'Plantilla publicacion'!$A$3:$M$505,12,0)</f>
        <v>45989</v>
      </c>
      <c r="M19" s="181"/>
      <c r="N19" s="182" t="str">
        <f>VLOOKUP(B19,'Plantilla publicacion'!$A$3:$M$505,13,0)</f>
        <v>105-GRUPO DE TRABAJO DE CONTRATACIÓN;
20-OFICINA DE TECNOLOGÍA E INFORMÁTICA</v>
      </c>
    </row>
    <row r="20" spans="1:14" ht="63.75" customHeight="1" thickBot="1" x14ac:dyDescent="0.3">
      <c r="A20" s="13"/>
      <c r="B20" s="178" t="s">
        <v>702</v>
      </c>
      <c r="C20" s="228"/>
      <c r="D20" s="228"/>
      <c r="E20" s="228"/>
      <c r="F20" s="228"/>
      <c r="G20" s="228"/>
      <c r="H20" s="107" t="str">
        <f>VLOOKUP(B20,'Plantilla publicacion'!$A$3:$M$505,8,0)</f>
        <v>Identificar las necesidades de  ajuste a herramientas tecnológicas para el seguimiento del ciclo  de contratción (Documento con las necesidades identificadas)</v>
      </c>
      <c r="I20" s="107">
        <f>VLOOKUP(B20,'Plantilla publicacion'!$A$3:$M$505,9,0)</f>
        <v>1</v>
      </c>
      <c r="J20" s="107" t="str">
        <f>VLOOKUP(B20,'Plantilla publicacion'!$A$3:$M$505,10,0)</f>
        <v>Númerica</v>
      </c>
      <c r="K20" s="108">
        <f>VLOOKUP(B20,'Plantilla publicacion'!$A$3:$M$505,11,0)</f>
        <v>45839</v>
      </c>
      <c r="L20" s="108">
        <f>VLOOKUP(B20,'Plantilla publicacion'!$A$3:$M$505,12,0)</f>
        <v>45930</v>
      </c>
      <c r="M20" s="109"/>
      <c r="N20" s="110" t="str">
        <f>VLOOKUP(B20,'Plantilla publicacion'!$A$3:$M$505,13,0)</f>
        <v>105-GRUPO DE TRABAJO DE CONTRATACIÓN;
20-OFICINA DE TECNOLOGÍA E INFORMÁTICA</v>
      </c>
    </row>
    <row r="21" spans="1:14" s="12" customFormat="1" ht="51" x14ac:dyDescent="0.25">
      <c r="A21" s="5" t="str">
        <f>VLOOKUP(B21,'Plantilla publicacion'!$A$3:$B$490,2,0)</f>
        <v>Producto</v>
      </c>
      <c r="B21" s="15" t="s">
        <v>1404</v>
      </c>
      <c r="C21" s="227" t="str">
        <f>VLOOKUP(B21,'Plantilla publicacion'!$A$3:$R$490,17,0)</f>
        <v>PND - 5-31-5-d- Convergencia regional - Gobierno digital para la gente / PES - Transformación Institucional</v>
      </c>
      <c r="D21" s="227" t="str">
        <f>VLOOKUP(B21,'Plantilla publicacion'!$A$3:$M$497,6,0)</f>
        <v>62-Fortalecer la infraestructura, uso y aprovechamiento de las tecnologías de la información, para optimizar la capacidad institucional</v>
      </c>
      <c r="E21" s="227" t="str">
        <f>VLOOKUP(B21,'Plantilla publicacion'!$A$3:$O$490,14,0)</f>
        <v>109-Cumplimiento de productos del PAI asociados a Fortalecer la infraestructura, uso y aprovechamiento de las tecnologías de la información, para optimizar la capacidad institucional</v>
      </c>
      <c r="F21" s="227"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27"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75">
        <f>VLOOKUP(B21,'Plantilla publicacion'!$A$3:$M$505,11,0)</f>
        <v>45691</v>
      </c>
      <c r="L21" s="175">
        <f>VLOOKUP(B21,'Plantilla publicacion'!$A$3:$M$505,12,0)</f>
        <v>46010</v>
      </c>
      <c r="M21" s="15">
        <f>IF(ISERROR(VLOOKUP(B21,'Plantilla publicacion'!$A$3:$P$490,16,0)),"NA",VLOOKUP(B21,'Plantilla publicacion'!$A$3:$P$490,16,0))</f>
        <v>0</v>
      </c>
      <c r="N21" s="15" t="str">
        <f>VLOOKUP(B21,'Plantilla publicacion'!$A$3:$M$505,13,0)</f>
        <v>141-GRUPO DE TRABAJO DE GESTIÓN DOCUMENTAL Y ARCHIVO</v>
      </c>
    </row>
    <row r="22" spans="1:14" ht="51" x14ac:dyDescent="0.25">
      <c r="A22" s="13" t="str">
        <f>VLOOKUP(B22,'Plantilla publicacion'!$A$3:$B$490,2,0)</f>
        <v>Actividad propia</v>
      </c>
      <c r="B22" s="6" t="s">
        <v>1406</v>
      </c>
      <c r="C22" s="227"/>
      <c r="D22" s="227">
        <f>VLOOKUP(B22,'Plantilla publicacion'!$A$3:$M$490,6,0)</f>
        <v>0</v>
      </c>
      <c r="E22" s="227"/>
      <c r="F22" s="227"/>
      <c r="G22" s="227"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f>VLOOKUP(B22,'Plantilla publicacion'!$A$3:$M$505,11,0)</f>
        <v>45691</v>
      </c>
      <c r="L22" s="7">
        <f>VLOOKUP(B22,'Plantilla publicacion'!$A$3:$M$505,12,0)</f>
        <v>45772</v>
      </c>
      <c r="M22" s="58"/>
      <c r="N22" s="17" t="str">
        <f>VLOOKUP(B22,'Plantilla publicacion'!$A$3:$M$505,13,0)</f>
        <v>141-GRUPO DE TRABAJO DE GESTIÓN DOCUMENTAL Y ARCHIVO</v>
      </c>
    </row>
    <row r="23" spans="1:14" ht="38.25" x14ac:dyDescent="0.25">
      <c r="A23" s="13" t="str">
        <f>VLOOKUP(B23,'Plantilla publicacion'!$A$3:$B$490,2,0)</f>
        <v>Actividad propia</v>
      </c>
      <c r="B23" s="6" t="s">
        <v>1409</v>
      </c>
      <c r="C23" s="227"/>
      <c r="D23" s="227">
        <f>VLOOKUP(B23,'Plantilla publicacion'!$A$3:$M$490,6,0)</f>
        <v>0</v>
      </c>
      <c r="E23" s="227"/>
      <c r="F23" s="227"/>
      <c r="G23" s="227"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f>VLOOKUP(B23,'Plantilla publicacion'!$A$3:$M$505,11,0)</f>
        <v>45775</v>
      </c>
      <c r="L23" s="7">
        <f>VLOOKUP(B23,'Plantilla publicacion'!$A$3:$M$505,12,0)</f>
        <v>45793</v>
      </c>
      <c r="M23" s="58"/>
      <c r="N23" s="17" t="str">
        <f>VLOOKUP(B23,'Plantilla publicacion'!$A$3:$M$505,13,0)</f>
        <v>141-GRUPO DE TRABAJO DE GESTIÓN DOCUMENTAL Y ARCHIVO</v>
      </c>
    </row>
    <row r="24" spans="1:14" ht="26.25" thickBot="1" x14ac:dyDescent="0.3">
      <c r="A24" s="13" t="str">
        <f>VLOOKUP(B24,'Plantilla publicacion'!$A$3:$B$490,2,0)</f>
        <v>Actividad propia</v>
      </c>
      <c r="B24" s="11" t="s">
        <v>1412</v>
      </c>
      <c r="C24" s="227"/>
      <c r="D24" s="227">
        <f>VLOOKUP(B24,'Plantilla publicacion'!$A$3:$M$490,6,0)</f>
        <v>0</v>
      </c>
      <c r="E24" s="227"/>
      <c r="F24" s="227"/>
      <c r="G24" s="227"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1">
        <f>VLOOKUP(B24,'Plantilla publicacion'!$A$3:$M$505,11,0)</f>
        <v>45796</v>
      </c>
      <c r="L24" s="111">
        <f>VLOOKUP(B24,'Plantilla publicacion'!$A$3:$M$505,12,0)</f>
        <v>46010</v>
      </c>
      <c r="M24" s="58"/>
      <c r="N24" s="113" t="str">
        <f>VLOOKUP(B24,'Plantilla publicacion'!$A$3:$M$505,13,0)</f>
        <v>141-GRUPO DE TRABAJO DE GESTIÓN DOCUMENTAL Y ARCHIVO</v>
      </c>
    </row>
    <row r="25" spans="1:14" s="12" customFormat="1" ht="25.5" x14ac:dyDescent="0.25">
      <c r="A25" s="5" t="str">
        <f>VLOOKUP(B25,'Plantilla publicacion'!$A$3:$B$490,2,0)</f>
        <v>Producto</v>
      </c>
      <c r="B25" s="99" t="s">
        <v>1414</v>
      </c>
      <c r="C25" s="226" t="str">
        <f>VLOOKUP(B25,'Plantilla publicacion'!$A$3:$R$490,17,0)</f>
        <v>PND - 5-31-5-b- Convergencia regional - Entidades públicas territoriales y nacionales fortalecidas / PES - Transformación Institucional</v>
      </c>
      <c r="D25" s="226" t="str">
        <f>VLOOKUP(B25,'Plantilla publicacion'!$A$3:$M$497,6,0)</f>
        <v>60-Fortalecer el Sistema Integral de Gestión Institucional en el marco del Modelo Integrado de Planeación y gestión para mejorar la prestación del servicio.</v>
      </c>
      <c r="E25" s="226" t="str">
        <f>VLOOKUP(B25,'Plantilla publicacion'!$A$3:$O$490,14,0)</f>
        <v>106-Cumplimiento de productos del PAI asociados a Fortalecer el Sistema Integral de Gestión Institucional para mejorar la prestación del servicio.</v>
      </c>
      <c r="F25" s="22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26" t="str">
        <f>VLOOKUP(B25,'Plantilla publicacion'!$A$3:$M$497,7,0)</f>
        <v>FUNCIONAMIENTO</v>
      </c>
      <c r="H25" s="101" t="str">
        <f>VLOOKUP(B25,'Plantilla publicacion'!$A$3:$M$505,8,0)</f>
        <v>Plan Institucional de Archivos publicado y ejecutado (Plan ejecutado con seguimiento / Link de publicación)</v>
      </c>
      <c r="I25" s="101">
        <f>VLOOKUP(B25,'Plantilla publicacion'!$A$3:$M$505,9,0)</f>
        <v>100</v>
      </c>
      <c r="J25" s="101" t="str">
        <f>VLOOKUP(B25,'Plantilla publicacion'!$A$3:$M$505,10,0)</f>
        <v>Porcentual</v>
      </c>
      <c r="K25" s="176">
        <f>VLOOKUP(B25,'Plantilla publicacion'!$A$3:$M$505,11,0)</f>
        <v>45671</v>
      </c>
      <c r="L25" s="176">
        <f>VLOOKUP(B25,'Plantilla publicacion'!$A$3:$M$505,12,0)</f>
        <v>46010</v>
      </c>
      <c r="M25" s="101" t="str">
        <f>IF(ISERROR(VLOOKUP(B25,'Plantilla publicacion'!$A$3:$P$490,16,0)),"NA",VLOOKUP(B25,'Plantilla publicacion'!$A$3:$P$490,16,0))</f>
        <v>PES_20230204 / PEI_26 / DECRETO 612</v>
      </c>
      <c r="N25" s="102" t="str">
        <f>VLOOKUP(B25,'Plantilla publicacion'!$A$3:$M$505,13,0)</f>
        <v>141-GRUPO DE TRABAJO DE GESTIÓN DOCUMENTAL Y ARCHIVO</v>
      </c>
    </row>
    <row r="26" spans="1:14" ht="25.5" x14ac:dyDescent="0.25">
      <c r="A26" s="13" t="str">
        <f>VLOOKUP(B26,'Plantilla publicacion'!$A$3:$B$490,2,0)</f>
        <v>Actividad propia</v>
      </c>
      <c r="B26" s="103" t="s">
        <v>1416</v>
      </c>
      <c r="C26" s="227"/>
      <c r="D26" s="227">
        <f>VLOOKUP(B26,'Plantilla publicacion'!$A$3:$M$490,6,0)</f>
        <v>0</v>
      </c>
      <c r="E26" s="227"/>
      <c r="F26" s="227"/>
      <c r="G26" s="227"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f>VLOOKUP(B26,'Plantilla publicacion'!$A$3:$M$505,11,0)</f>
        <v>45671</v>
      </c>
      <c r="L26" s="7">
        <f>VLOOKUP(B26,'Plantilla publicacion'!$A$3:$M$505,12,0)</f>
        <v>45688</v>
      </c>
      <c r="M26" s="58"/>
      <c r="N26" s="104" t="str">
        <f>VLOOKUP(B26,'Plantilla publicacion'!$A$3:$M$505,13,0)</f>
        <v>141-GRUPO DE TRABAJO DE GESTIÓN DOCUMENTAL Y ARCHIVO</v>
      </c>
    </row>
    <row r="27" spans="1:14" ht="25.5" x14ac:dyDescent="0.25">
      <c r="A27" s="13" t="str">
        <f>VLOOKUP(B27,'Plantilla publicacion'!$A$3:$B$490,2,0)</f>
        <v>Actividad propia</v>
      </c>
      <c r="B27" s="103" t="s">
        <v>1418</v>
      </c>
      <c r="C27" s="227"/>
      <c r="D27" s="227">
        <f>VLOOKUP(B27,'Plantilla publicacion'!$A$3:$M$490,6,0)</f>
        <v>0</v>
      </c>
      <c r="E27" s="227"/>
      <c r="F27" s="227"/>
      <c r="G27" s="227"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f>VLOOKUP(B27,'Plantilla publicacion'!$A$3:$M$505,11,0)</f>
        <v>45671</v>
      </c>
      <c r="L27" s="7">
        <f>VLOOKUP(B27,'Plantilla publicacion'!$A$3:$M$505,12,0)</f>
        <v>45688</v>
      </c>
      <c r="M27" s="58"/>
      <c r="N27" s="104" t="str">
        <f>VLOOKUP(B27,'Plantilla publicacion'!$A$3:$M$505,13,0)</f>
        <v>141-GRUPO DE TRABAJO DE GESTIÓN DOCUMENTAL Y ARCHIVO</v>
      </c>
    </row>
    <row r="28" spans="1:14" ht="26.25" thickBot="1" x14ac:dyDescent="0.3">
      <c r="A28" s="13" t="str">
        <f>VLOOKUP(B28,'Plantilla publicacion'!$A$3:$B$490,2,0)</f>
        <v>Actividad propia</v>
      </c>
      <c r="B28" s="105" t="s">
        <v>1420</v>
      </c>
      <c r="C28" s="228"/>
      <c r="D28" s="228">
        <f>VLOOKUP(B28,'Plantilla publicacion'!$A$3:$M$490,6,0)</f>
        <v>0</v>
      </c>
      <c r="E28" s="228"/>
      <c r="F28" s="228"/>
      <c r="G28" s="228" t="str">
        <f>VLOOKUP(B28,'Plantilla publicacion'!$A$3:$M$490,7,0)</f>
        <v>N/A</v>
      </c>
      <c r="H28" s="107" t="str">
        <f>VLOOKUP(B28,'Plantilla publicacion'!$A$3:$M$505,8,0)</f>
        <v>Ejecutar el Plan de Trabajo del Plan Institucional de Archivos 2025 (informes de avance de ejecución del plan de trabajo)</v>
      </c>
      <c r="I28" s="107">
        <f>VLOOKUP(B28,'Plantilla publicacion'!$A$3:$M$505,9,0)</f>
        <v>100</v>
      </c>
      <c r="J28" s="107" t="str">
        <f>VLOOKUP(B28,'Plantilla publicacion'!$A$3:$M$505,10,0)</f>
        <v>Porcentual</v>
      </c>
      <c r="K28" s="108">
        <f>VLOOKUP(B28,'Plantilla publicacion'!$A$3:$M$505,11,0)</f>
        <v>45691</v>
      </c>
      <c r="L28" s="108">
        <f>VLOOKUP(B28,'Plantilla publicacion'!$A$3:$M$505,12,0)</f>
        <v>46010</v>
      </c>
      <c r="M28" s="109"/>
      <c r="N28" s="110" t="str">
        <f>VLOOKUP(B28,'Plantilla publicacion'!$A$3:$M$505,13,0)</f>
        <v>141-GRUPO DE TRABAJO DE GESTIÓN DOCUMENTAL Y ARCHIVO</v>
      </c>
    </row>
    <row r="29" spans="1:14" s="12" customFormat="1" ht="38.25" x14ac:dyDescent="0.25">
      <c r="A29" s="5" t="str">
        <f>VLOOKUP(B29,'Plantilla publicacion'!$A$3:$B$490,2,0)</f>
        <v>Producto</v>
      </c>
      <c r="B29" s="99" t="s">
        <v>1422</v>
      </c>
      <c r="C29" s="226" t="str">
        <f>VLOOKUP(B29,'Plantilla publicacion'!$A$3:$R$490,17,0)</f>
        <v>PND - 5-31-5-b- Convergencia regional - Entidades públicas territoriales y nacionales fortalecidas / PES - Transformación Institucional</v>
      </c>
      <c r="D29" s="226" t="str">
        <f>VLOOKUP(B29,'Plantilla publicacion'!$A$3:$M$497,6,0)</f>
        <v>81-Mejorar la oportunidad en la atención de trámites y servicios.</v>
      </c>
      <c r="E29" s="226" t="str">
        <f>VLOOKUP(B29,'Plantilla publicacion'!$A$3:$O$490,14,0)</f>
        <v>138-Avance promedio de cumplimiento de productos asociados a mejorar la oportunidad en la atención de trámites y servicios.</v>
      </c>
      <c r="F29" s="226"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226" t="str">
        <f>VLOOKUP(B29,'Plantilla publicacion'!$A$3:$M$497,7,0)</f>
        <v>C-3599-0200-0005-53105b</v>
      </c>
      <c r="H29" s="101" t="str">
        <f>VLOOKUP(B29,'Plantilla publicacion'!$A$3:$M$505,8,0)</f>
        <v>Servicios complementarios de gestión documental con radicados de entrada, traslados y salidas, realizados.(Informe anual de servicios complementarios de gestión documental)</v>
      </c>
      <c r="I29" s="101">
        <f>VLOOKUP(B29,'Plantilla publicacion'!$A$3:$M$505,9,0)</f>
        <v>3357800</v>
      </c>
      <c r="J29" s="101" t="str">
        <f>VLOOKUP(B29,'Plantilla publicacion'!$A$3:$M$505,10,0)</f>
        <v>Númerica</v>
      </c>
      <c r="K29" s="176">
        <f>VLOOKUP(B29,'Plantilla publicacion'!$A$3:$M$505,11,0)</f>
        <v>45659</v>
      </c>
      <c r="L29" s="176">
        <f>VLOOKUP(B29,'Plantilla publicacion'!$A$3:$M$505,12,0)</f>
        <v>46022</v>
      </c>
      <c r="M29" s="15">
        <f>IF(ISERROR(VLOOKUP(B29,'Plantilla publicacion'!$A$3:$P$490,16,0)),"NA",VLOOKUP(B29,'Plantilla publicacion'!$A$3:$P$490,16,0))</f>
        <v>0</v>
      </c>
      <c r="N29" s="102" t="str">
        <f>VLOOKUP(B29,'Plantilla publicacion'!$A$3:$M$505,13,0)</f>
        <v>141-GRUPO DE TRABAJO DE GESTIÓN DOCUMENTAL Y ARCHIVO</v>
      </c>
    </row>
    <row r="30" spans="1:14" ht="38.25" x14ac:dyDescent="0.25">
      <c r="A30" s="13" t="str">
        <f>VLOOKUP(B30,'Plantilla publicacion'!$A$3:$B$490,2,0)</f>
        <v>Actividad propia</v>
      </c>
      <c r="B30" s="120" t="s">
        <v>1424</v>
      </c>
      <c r="C30" s="227"/>
      <c r="D30" s="227">
        <f>VLOOKUP(B30,'Plantilla publicacion'!$A$3:$M$490,6,0)</f>
        <v>0</v>
      </c>
      <c r="E30" s="227"/>
      <c r="F30" s="227"/>
      <c r="G30" s="227"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11">
        <f>VLOOKUP(B30,'Plantilla publicacion'!$A$3:$M$505,11,0)</f>
        <v>45659</v>
      </c>
      <c r="L30" s="111">
        <f>VLOOKUP(B30,'Plantilla publicacion'!$A$3:$M$505,12,0)</f>
        <v>46022</v>
      </c>
      <c r="M30" s="112"/>
      <c r="N30" s="145" t="str">
        <f>VLOOKUP(B30,'Plantilla publicacion'!$A$3:$M$505,13,0)</f>
        <v>141-GRUPO DE TRABAJO DE GESTIÓN DOCUMENTAL Y ARCHIVO</v>
      </c>
    </row>
    <row r="31" spans="1:14" ht="39" customHeight="1" x14ac:dyDescent="0.25">
      <c r="A31" s="188"/>
      <c r="B31" s="82" t="s">
        <v>1215</v>
      </c>
      <c r="C31" s="281" t="str">
        <f>VLOOKUP(B31,'Plantilla publicacion'!$A$3:$R$490,17,0)</f>
        <v>PND - 4-04-1-c- Transformación productiva, internacionalización y acción climática - Políticas de competencia, consumidor e infraestructura de la calidad modernas / PES - Reindustrialización</v>
      </c>
      <c r="D31" s="281" t="str">
        <f>VLOOKUP(B31,'Plantilla publicacion'!$A$3:$M$497,6,0)</f>
        <v>58-Promover el enfoque preventivo, diferencial y territorial en el que hacer misional de la entidad</v>
      </c>
      <c r="E31" s="281" t="str">
        <f>VLOOKUP(B31,'Plantilla publicacion'!$A$3:$O$490,14,0)</f>
        <v>103-Cumplimiento de productos del PAI asociados a Promover el enfoque preventivo, diferencial y territorial en el que hacer misional de la entidad</v>
      </c>
      <c r="F31" s="281"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281" t="str">
        <f>VLOOKUP(B31,'Plantilla publicacion'!$A$3:$M$497,7,0)</f>
        <v>C-3503-0200-0016-40401c</v>
      </c>
      <c r="H31" s="189" t="str">
        <f>VLOOKUP(B31,'Plantilla publicacion'!$A$3:$M$505,8,0)</f>
        <v>Campañas de control preventivo en los sectores eléctrico, seguridad vial, hogar y construcción e hidrocarburos, realizadas  (Informe con análisis del desarrollo de la campaña)</v>
      </c>
      <c r="I31" s="189">
        <f>VLOOKUP(B31,'Plantilla publicacion'!$A$3:$M$505,9,0)</f>
        <v>4</v>
      </c>
      <c r="J31" s="189" t="str">
        <f>VLOOKUP(B31,'Plantilla publicacion'!$A$3:$M$505,10,0)</f>
        <v>Númerica</v>
      </c>
      <c r="K31" s="190">
        <f>VLOOKUP(B31,'Plantilla publicacion'!$A$3:$M$505,11,0)</f>
        <v>45670</v>
      </c>
      <c r="L31" s="190">
        <f>VLOOKUP(B31,'Plantilla publicacion'!$A$3:$M$505,12,0)</f>
        <v>46022</v>
      </c>
      <c r="M31" s="190"/>
      <c r="N31" s="189" t="str">
        <f>VLOOKUP(B31,'Plantilla publicacion'!$A$3:$M$505,13,0)</f>
        <v>6000-DESPACHO DEL SUPERINTENDENTE DELEGADO PARA EL CONTROL Y VERIFICACIÓN DE REGLAMENTOS TÉCNICOS Y METROLOGÍA LEGAL</v>
      </c>
    </row>
    <row r="32" spans="1:14" ht="39" customHeight="1" x14ac:dyDescent="0.25">
      <c r="A32" s="188"/>
      <c r="B32" s="82" t="s">
        <v>1216</v>
      </c>
      <c r="C32" s="281"/>
      <c r="D32" s="281">
        <f>VLOOKUP(B32,'Plantilla publicacion'!$A$3:$M$490,6,0)</f>
        <v>0</v>
      </c>
      <c r="E32" s="281"/>
      <c r="F32" s="281"/>
      <c r="G32" s="281" t="str">
        <f>VLOOKUP(B32,'Plantilla publicacion'!$A$3:$M$490,7,0)</f>
        <v>N/A</v>
      </c>
      <c r="H32" s="189"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189">
        <f>VLOOKUP(B32,'Plantilla publicacion'!$A$3:$M$505,9,0)</f>
        <v>4</v>
      </c>
      <c r="J32" s="189" t="str">
        <f>VLOOKUP(B32,'Plantilla publicacion'!$A$3:$M$505,10,0)</f>
        <v>Númerica</v>
      </c>
      <c r="K32" s="190">
        <f>VLOOKUP(B32,'Plantilla publicacion'!$A$3:$M$505,11,0)</f>
        <v>45670</v>
      </c>
      <c r="L32" s="190">
        <f>VLOOKUP(B32,'Plantilla publicacion'!$A$3:$M$505,12,0)</f>
        <v>45897</v>
      </c>
      <c r="M32" s="190"/>
      <c r="N32" s="189" t="str">
        <f>VLOOKUP(B32,'Plantilla publicacion'!$A$3:$M$505,13,0)</f>
        <v>6000-DESPACHO DEL SUPERINTENDENTE DELEGADO PARA EL CONTROL Y VERIFICACIÓN DE REGLAMENTOS TÉCNICOS Y METROLOGÍA LEGAL</v>
      </c>
    </row>
    <row r="33" spans="1:14" ht="38.25" x14ac:dyDescent="0.25">
      <c r="A33" s="188"/>
      <c r="B33" s="82" t="s">
        <v>1217</v>
      </c>
      <c r="C33" s="281"/>
      <c r="D33" s="281">
        <f>VLOOKUP(B33,'Plantilla publicacion'!$A$3:$M$497,6,0)</f>
        <v>0</v>
      </c>
      <c r="E33" s="281">
        <f>VLOOKUP(B33,'Plantilla publicacion'!$A$3:$O$490,14,0)</f>
        <v>0</v>
      </c>
      <c r="F33" s="281">
        <f>VLOOKUP(B33,'Plantilla publicacion'!$A$3:$P$490,15,0)</f>
        <v>0</v>
      </c>
      <c r="G33" s="281" t="str">
        <f>VLOOKUP(B33,'Plantilla publicacion'!$A$3:$M$497,7,0)</f>
        <v>N/A</v>
      </c>
      <c r="H33" s="189" t="str">
        <f>VLOOKUP(B33,'Plantilla publicacion'!$A$3:$M$505,8,0)</f>
        <v>Establecer el cronograma de visitas y requerimientos de cada una de las campañas en los sectores definidos (Cronograma)</v>
      </c>
      <c r="I33" s="189">
        <f>VLOOKUP(B33,'Plantilla publicacion'!$A$3:$M$505,9,0)</f>
        <v>4</v>
      </c>
      <c r="J33" s="189" t="str">
        <f>VLOOKUP(B33,'Plantilla publicacion'!$A$3:$M$505,10,0)</f>
        <v>Númerica</v>
      </c>
      <c r="K33" s="190">
        <f>VLOOKUP(B33,'Plantilla publicacion'!$A$3:$M$505,11,0)</f>
        <v>45670</v>
      </c>
      <c r="L33" s="190">
        <f>VLOOKUP(B33,'Plantilla publicacion'!$A$3:$M$505,12,0)</f>
        <v>46022</v>
      </c>
      <c r="M33" s="190"/>
      <c r="N33" s="189" t="str">
        <f>VLOOKUP(B33,'Plantilla publicacion'!$A$3:$M$505,13,0)</f>
        <v>6000-DESPACHO DEL SUPERINTENDENTE DELEGADO PARA EL CONTROL Y VERIFICACIÓN DE REGLAMENTOS TÉCNICOS Y METROLOGÍA LEGAL</v>
      </c>
    </row>
    <row r="34" spans="1:14" ht="38.25" x14ac:dyDescent="0.25">
      <c r="A34" s="188"/>
      <c r="B34" s="82" t="s">
        <v>1218</v>
      </c>
      <c r="C34" s="281"/>
      <c r="D34" s="281">
        <f>VLOOKUP(B34,'Plantilla publicacion'!$A$3:$M$490,6,0)</f>
        <v>0</v>
      </c>
      <c r="E34" s="281"/>
      <c r="F34" s="281"/>
      <c r="G34" s="281" t="str">
        <f>VLOOKUP(B34,'Plantilla publicacion'!$A$3:$M$490,7,0)</f>
        <v>N/A</v>
      </c>
      <c r="H34" s="189" t="str">
        <f>VLOOKUP(B34,'Plantilla publicacion'!$A$3:$M$505,8,0)</f>
        <v>Ejecutar el cronograma de visitas y requerimientos (Seguimiento al cronograma)</v>
      </c>
      <c r="I34" s="189">
        <f>VLOOKUP(B34,'Plantilla publicacion'!$A$3:$M$505,9,0)</f>
        <v>100</v>
      </c>
      <c r="J34" s="189" t="str">
        <f>VLOOKUP(B34,'Plantilla publicacion'!$A$3:$M$505,10,0)</f>
        <v>Porcentual</v>
      </c>
      <c r="K34" s="190">
        <f>VLOOKUP(B34,'Plantilla publicacion'!$A$3:$M$505,11,0)</f>
        <v>45670</v>
      </c>
      <c r="L34" s="190">
        <f>VLOOKUP(B34,'Plantilla publicacion'!$A$3:$M$505,12,0)</f>
        <v>46022</v>
      </c>
      <c r="M34" s="190"/>
      <c r="N34" s="189" t="str">
        <f>VLOOKUP(B34,'Plantilla publicacion'!$A$3:$M$505,13,0)</f>
        <v>6000-DESPACHO DEL SUPERINTENDENTE DELEGADO PARA EL CONTROL Y VERIFICACIÓN DE REGLAMENTOS TÉCNICOS Y METROLOGÍA LEGAL</v>
      </c>
    </row>
    <row r="35" spans="1:14" ht="38.25" x14ac:dyDescent="0.25">
      <c r="A35" s="188"/>
      <c r="B35" s="82" t="s">
        <v>1220</v>
      </c>
      <c r="C35" s="281"/>
      <c r="D35" s="281"/>
      <c r="E35" s="281"/>
      <c r="F35" s="281"/>
      <c r="G35" s="281"/>
      <c r="H35" s="189" t="str">
        <f>VLOOKUP(B35,'Plantilla publicacion'!$A$3:$M$505,8,0)</f>
        <v>Análisis del desarrollo de la campaña (Informe con análisis del desarrollo de la campaña)</v>
      </c>
      <c r="I35" s="189">
        <f>VLOOKUP(B35,'Plantilla publicacion'!$A$3:$M$505,9,0)</f>
        <v>4</v>
      </c>
      <c r="J35" s="189" t="str">
        <f>VLOOKUP(B35,'Plantilla publicacion'!$A$3:$M$505,10,0)</f>
        <v>Númerica</v>
      </c>
      <c r="K35" s="190">
        <f>VLOOKUP(B35,'Plantilla publicacion'!$A$3:$M$505,11,0)</f>
        <v>45670</v>
      </c>
      <c r="L35" s="190">
        <f>VLOOKUP(B35,'Plantilla publicacion'!$A$3:$M$505,12,0)</f>
        <v>46022</v>
      </c>
      <c r="M35" s="190"/>
      <c r="N35" s="189" t="str">
        <f>VLOOKUP(B35,'Plantilla publicacion'!$A$3:$M$505,13,0)</f>
        <v>6000-DESPACHO DEL SUPERINTENDENTE DELEGADO PARA EL CONTROL Y VERIFICACIÓN DE REGLAMENTOS TÉCNICOS Y METROLOGÍA LEGAL</v>
      </c>
    </row>
    <row r="36" spans="1:14" ht="32.25" customHeight="1" x14ac:dyDescent="0.25">
      <c r="A36" s="13" t="e">
        <f>VLOOKUP(B36,'Plantilla publicacion'!$A$3:$B$490,2,0)</f>
        <v>#N/A</v>
      </c>
      <c r="B36" s="282" t="s">
        <v>49</v>
      </c>
      <c r="C36" s="283"/>
      <c r="D36" s="283"/>
      <c r="E36" s="283"/>
      <c r="F36" s="283"/>
      <c r="G36" s="283"/>
      <c r="H36" s="283"/>
      <c r="I36" s="283"/>
      <c r="J36" s="283"/>
      <c r="K36" s="283"/>
      <c r="L36" s="283"/>
      <c r="M36" s="283"/>
      <c r="N36" s="284"/>
    </row>
  </sheetData>
  <autoFilter ref="A9:N36" xr:uid="{1B55F1BF-235F-4175-858E-E617209E1736}"/>
  <mergeCells count="42">
    <mergeCell ref="C14:C18"/>
    <mergeCell ref="D14:D18"/>
    <mergeCell ref="E14:E18"/>
    <mergeCell ref="F14:F18"/>
    <mergeCell ref="G14:G18"/>
    <mergeCell ref="C29:C30"/>
    <mergeCell ref="D29:D30"/>
    <mergeCell ref="E29:E30"/>
    <mergeCell ref="F29:F30"/>
    <mergeCell ref="G29:G30"/>
    <mergeCell ref="G21:G24"/>
    <mergeCell ref="C25:C28"/>
    <mergeCell ref="D25:D28"/>
    <mergeCell ref="E25:E28"/>
    <mergeCell ref="F25:F28"/>
    <mergeCell ref="G25:G28"/>
    <mergeCell ref="B36:N36"/>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C19:C20"/>
    <mergeCell ref="D19:D20"/>
    <mergeCell ref="E19:E20"/>
    <mergeCell ref="F19:F20"/>
    <mergeCell ref="G19:G20"/>
    <mergeCell ref="E31:E35"/>
    <mergeCell ref="F31:F35"/>
    <mergeCell ref="G31:G35"/>
    <mergeCell ref="C31:C35"/>
    <mergeCell ref="D31:D35"/>
  </mergeCells>
  <conditionalFormatting sqref="B11:B13 A7:N8 A6 N5 A5:C5 B26:B28 B22:B24 B15:B20 B30:B35 A1:G1 A4:N4 O4:XFD8 B36:XFD36 A37:XFD1048576 I1:XFD1 A2:XFD3 H11:XFD13 H26:XFD28 H22:XFD24 H15:XFD20 H30:XFD35">
    <cfRule type="cellIs" dxfId="97" priority="43" operator="equal">
      <formula>0</formula>
    </cfRule>
  </conditionalFormatting>
  <conditionalFormatting sqref="A11:A13 A26:A28 A22:A24 A15:A20 N10:XFD10 H14:XFD14 N21:XFD21 H25:XFD25 N29:XFD29 A30:A36">
    <cfRule type="cellIs" dxfId="96" priority="42" operator="equal">
      <formula>0</formula>
    </cfRule>
  </conditionalFormatting>
  <conditionalFormatting sqref="B6:N6">
    <cfRule type="cellIs" dxfId="95" priority="41" operator="equal">
      <formula>0</formula>
    </cfRule>
  </conditionalFormatting>
  <conditionalFormatting sqref="A10:B10 H10:L10">
    <cfRule type="cellIs" dxfId="94" priority="40" operator="equal">
      <formula>0</formula>
    </cfRule>
  </conditionalFormatting>
  <conditionalFormatting sqref="A14:B14">
    <cfRule type="cellIs" dxfId="93" priority="39" operator="equal">
      <formula>0</formula>
    </cfRule>
  </conditionalFormatting>
  <conditionalFormatting sqref="A21:B21 H21:L21">
    <cfRule type="cellIs" dxfId="92" priority="38" operator="equal">
      <formula>0</formula>
    </cfRule>
  </conditionalFormatting>
  <conditionalFormatting sqref="A25:B25">
    <cfRule type="cellIs" dxfId="91" priority="37" operator="equal">
      <formula>0</formula>
    </cfRule>
  </conditionalFormatting>
  <conditionalFormatting sqref="A29:B29 H29:L29">
    <cfRule type="cellIs" dxfId="90" priority="36" operator="equal">
      <formula>0</formula>
    </cfRule>
  </conditionalFormatting>
  <conditionalFormatting sqref="A9:XFD9">
    <cfRule type="cellIs" dxfId="89" priority="24" operator="equal">
      <formula>0</formula>
    </cfRule>
  </conditionalFormatting>
  <conditionalFormatting sqref="C10:G10">
    <cfRule type="cellIs" dxfId="88" priority="23" operator="equal">
      <formula>0</formula>
    </cfRule>
  </conditionalFormatting>
  <conditionalFormatting sqref="C14:G14">
    <cfRule type="cellIs" dxfId="87" priority="22" operator="equal">
      <formula>0</formula>
    </cfRule>
  </conditionalFormatting>
  <conditionalFormatting sqref="C29:G29 C31:G31">
    <cfRule type="cellIs" dxfId="86" priority="19" operator="equal">
      <formula>0</formula>
    </cfRule>
  </conditionalFormatting>
  <conditionalFormatting sqref="C21">
    <cfRule type="cellIs" dxfId="85" priority="18" operator="equal">
      <formula>0</formula>
    </cfRule>
  </conditionalFormatting>
  <conditionalFormatting sqref="D21">
    <cfRule type="cellIs" dxfId="84" priority="17" operator="equal">
      <formula>0</formula>
    </cfRule>
  </conditionalFormatting>
  <conditionalFormatting sqref="E21">
    <cfRule type="cellIs" dxfId="83" priority="16" operator="equal">
      <formula>0</formula>
    </cfRule>
  </conditionalFormatting>
  <conditionalFormatting sqref="F21">
    <cfRule type="cellIs" dxfId="82" priority="15" operator="equal">
      <formula>0</formula>
    </cfRule>
  </conditionalFormatting>
  <conditionalFormatting sqref="G21">
    <cfRule type="cellIs" dxfId="81" priority="14" operator="equal">
      <formula>0</formula>
    </cfRule>
  </conditionalFormatting>
  <conditionalFormatting sqref="C25">
    <cfRule type="cellIs" dxfId="80" priority="13" operator="equal">
      <formula>0</formula>
    </cfRule>
  </conditionalFormatting>
  <conditionalFormatting sqref="D25">
    <cfRule type="cellIs" dxfId="79" priority="12" operator="equal">
      <formula>0</formula>
    </cfRule>
  </conditionalFormatting>
  <conditionalFormatting sqref="E25">
    <cfRule type="cellIs" dxfId="78" priority="11" operator="equal">
      <formula>0</formula>
    </cfRule>
  </conditionalFormatting>
  <conditionalFormatting sqref="F25">
    <cfRule type="cellIs" dxfId="77" priority="10" operator="equal">
      <formula>0</formula>
    </cfRule>
  </conditionalFormatting>
  <conditionalFormatting sqref="G25">
    <cfRule type="cellIs" dxfId="76" priority="9" operator="equal">
      <formula>0</formula>
    </cfRule>
  </conditionalFormatting>
  <conditionalFormatting sqref="M10">
    <cfRule type="cellIs" dxfId="75" priority="8" operator="equal">
      <formula>0</formula>
    </cfRule>
  </conditionalFormatting>
  <conditionalFormatting sqref="M21">
    <cfRule type="cellIs" dxfId="74" priority="6" operator="equal">
      <formula>0</formula>
    </cfRule>
  </conditionalFormatting>
  <conditionalFormatting sqref="M29">
    <cfRule type="cellIs" dxfId="73" priority="4" operator="equal">
      <formula>0</formula>
    </cfRule>
  </conditionalFormatting>
  <conditionalFormatting sqref="C19:G19">
    <cfRule type="cellIs" dxfId="72" priority="2"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44" zoomScale="68" zoomScaleNormal="110" zoomScaleSheetLayoutView="100" workbookViewId="0">
      <selection activeCell="B1" sqref="B1"/>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2"/>
      <c r="J1" s="122"/>
      <c r="K1" s="172"/>
      <c r="L1" s="172"/>
      <c r="M1" s="122"/>
      <c r="N1" s="122"/>
    </row>
    <row r="2" spans="1:14" ht="25.5" customHeight="1" x14ac:dyDescent="0.25">
      <c r="E2" s="127" t="s">
        <v>14</v>
      </c>
      <c r="H2" s="123"/>
      <c r="I2" s="124"/>
      <c r="J2" s="124"/>
      <c r="K2" s="173"/>
      <c r="L2" s="173"/>
      <c r="M2" s="124"/>
      <c r="N2" s="124"/>
    </row>
    <row r="3" spans="1:14" ht="23.25" customHeight="1" x14ac:dyDescent="0.25">
      <c r="B3" s="38"/>
      <c r="C3" s="38"/>
      <c r="D3" s="38"/>
      <c r="E3" s="38"/>
      <c r="F3" s="38"/>
      <c r="G3" s="38"/>
      <c r="H3" s="125"/>
      <c r="I3" s="126"/>
      <c r="J3" s="126"/>
      <c r="K3" s="174"/>
      <c r="L3" s="174"/>
      <c r="M3" s="126"/>
      <c r="N3" s="126"/>
    </row>
    <row r="4" spans="1:14" ht="26.25" customHeight="1" x14ac:dyDescent="0.25">
      <c r="B4" s="239" t="s">
        <v>1485</v>
      </c>
      <c r="C4" s="239"/>
      <c r="D4" s="239"/>
      <c r="E4" s="239"/>
      <c r="F4" s="239"/>
      <c r="G4" s="239"/>
      <c r="H4" s="239"/>
      <c r="I4" s="239"/>
      <c r="J4" s="239"/>
      <c r="K4" s="239"/>
      <c r="L4" s="239"/>
      <c r="M4" s="239"/>
      <c r="N4" s="240"/>
    </row>
    <row r="5" spans="1:14" ht="51.75" customHeight="1" x14ac:dyDescent="0.25">
      <c r="B5" s="291" t="s">
        <v>1486</v>
      </c>
      <c r="C5" s="291"/>
      <c r="D5" s="291"/>
      <c r="E5" s="291"/>
      <c r="F5" s="291"/>
      <c r="G5" s="291"/>
      <c r="H5" s="291"/>
      <c r="I5" s="291"/>
      <c r="J5" s="291"/>
      <c r="K5" s="291"/>
      <c r="L5" s="291"/>
      <c r="M5" s="51"/>
      <c r="N5" s="10"/>
    </row>
    <row r="6" spans="1:14" ht="27" customHeight="1" x14ac:dyDescent="0.25">
      <c r="B6" s="241" t="str">
        <f>CONCATENATE(COUNTIF(A10:A62,"producto")," PRODUCTOS")</f>
        <v>11 PRODUCTOS</v>
      </c>
      <c r="C6" s="241"/>
      <c r="D6" s="241"/>
      <c r="E6" s="241"/>
      <c r="F6" s="241"/>
      <c r="G6" s="241"/>
      <c r="H6" s="241"/>
      <c r="I6" s="241"/>
      <c r="J6" s="241"/>
      <c r="K6" s="241"/>
      <c r="L6" s="241"/>
      <c r="M6" s="241"/>
      <c r="N6" s="241"/>
    </row>
    <row r="7" spans="1:14" ht="32.25" customHeight="1" thickBot="1" x14ac:dyDescent="0.3">
      <c r="B7" s="288" t="s">
        <v>17</v>
      </c>
      <c r="C7" s="289"/>
      <c r="D7" s="289"/>
      <c r="E7" s="289"/>
      <c r="F7" s="289"/>
      <c r="G7" s="289"/>
      <c r="H7" s="289"/>
      <c r="I7" s="289"/>
      <c r="J7" s="289"/>
      <c r="K7" s="289"/>
      <c r="L7" s="289"/>
      <c r="M7" s="289"/>
      <c r="N7" s="290"/>
    </row>
    <row r="8" spans="1:14" ht="29.25" hidden="1" customHeight="1" x14ac:dyDescent="0.25">
      <c r="B8" s="253" t="s">
        <v>8</v>
      </c>
      <c r="C8" s="254"/>
      <c r="D8" s="255"/>
      <c r="E8" s="71"/>
      <c r="F8" s="71"/>
      <c r="G8" s="256"/>
      <c r="H8" s="257"/>
      <c r="I8" s="257"/>
      <c r="J8" s="257"/>
      <c r="K8" s="257"/>
      <c r="L8" s="257"/>
      <c r="M8" s="257"/>
      <c r="N8" s="258"/>
    </row>
    <row r="9" spans="1:14" ht="48" customHeight="1" thickBot="1" x14ac:dyDescent="0.3">
      <c r="B9" s="22" t="s">
        <v>470</v>
      </c>
      <c r="C9" s="23" t="s">
        <v>1521</v>
      </c>
      <c r="D9" s="23" t="s">
        <v>0</v>
      </c>
      <c r="E9" s="23" t="s">
        <v>1469</v>
      </c>
      <c r="F9" s="23" t="s">
        <v>1524</v>
      </c>
      <c r="G9" s="23" t="s">
        <v>1</v>
      </c>
      <c r="H9" s="23" t="s">
        <v>2</v>
      </c>
      <c r="I9" s="23" t="s">
        <v>3</v>
      </c>
      <c r="J9" s="23" t="s">
        <v>4</v>
      </c>
      <c r="K9" s="24" t="s">
        <v>5</v>
      </c>
      <c r="L9" s="24" t="s">
        <v>6</v>
      </c>
      <c r="M9" s="57" t="s">
        <v>1522</v>
      </c>
      <c r="N9" s="25" t="s">
        <v>7</v>
      </c>
    </row>
    <row r="10" spans="1:14" s="12" customFormat="1" ht="51" x14ac:dyDescent="0.25">
      <c r="A10" s="5" t="str">
        <f>VLOOKUP(B10,'Plantilla publicacion'!$A$3:$B$490,2,0)</f>
        <v>Producto</v>
      </c>
      <c r="B10" s="15" t="s">
        <v>766</v>
      </c>
      <c r="C10" s="246" t="str">
        <f>VLOOKUP(B10,'Plantilla publicacion'!$A$3:$R$490,17,0)</f>
        <v>PND - 5-31-5-b- Convergencia regional - Entidades públicas territoriales y nacionales fortalecidas / PES - Transformación Institucional</v>
      </c>
      <c r="D10" s="246" t="str">
        <f>VLOOKUP(B10,'Plantilla publicacion'!$A$3:$M$497,6,0)</f>
        <v>56-Fortalecer la gestión de la información, el conocimiento y la innovación para optimizar la capacidad institucional</v>
      </c>
      <c r="E10" s="246" t="str">
        <f>VLOOKUP(B10,'Plantilla publicacion'!$A$3:$O$490,14,0)</f>
        <v>102-Cumplimiento de productos del PAI asociados a Fortalecer la gestión de la información, el conocimiento y la innovación para optimizar la capacidad institucional</v>
      </c>
      <c r="F10" s="246"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46"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75">
        <f>VLOOKUP(B10,'Plantilla publicacion'!$A$3:$M$505,11,0)</f>
        <v>45691</v>
      </c>
      <c r="L10" s="175">
        <f>VLOOKUP(B10,'Plantilla publicacion'!$A$3:$M$505,12,0)</f>
        <v>45884</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row>
    <row r="11" spans="1:14" ht="51" x14ac:dyDescent="0.25">
      <c r="A11" s="13" t="str">
        <f>VLOOKUP(B11,'Plantilla publicacion'!$A$3:$B$490,2,0)</f>
        <v>Actividad propia</v>
      </c>
      <c r="B11" s="6" t="s">
        <v>770</v>
      </c>
      <c r="C11" s="227"/>
      <c r="D11" s="227">
        <f>VLOOKUP(B11,'Plantilla publicacion'!$A$3:$M$490,6,0)</f>
        <v>0</v>
      </c>
      <c r="E11" s="227"/>
      <c r="F11" s="227"/>
      <c r="G11" s="227"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f>VLOOKUP(B11,'Plantilla publicacion'!$A$3:$M$505,11,0)</f>
        <v>45691</v>
      </c>
      <c r="L11" s="7">
        <f>VLOOKUP(B11,'Plantilla publicacion'!$A$3:$M$505,12,0)</f>
        <v>45744</v>
      </c>
      <c r="M11" s="58"/>
      <c r="N11" s="17" t="str">
        <f>VLOOKUP(B11,'Plantilla publicacion'!$A$3:$M$505,13,0)</f>
        <v>2010-DIRECCION DE SIGNOS DISTINTIVOS</v>
      </c>
    </row>
    <row r="12" spans="1:14" ht="51" x14ac:dyDescent="0.25">
      <c r="A12" s="13" t="str">
        <f>VLOOKUP(B12,'Plantilla publicacion'!$A$3:$B$490,2,0)</f>
        <v>Actividad sin participación</v>
      </c>
      <c r="B12" s="11" t="s">
        <v>772</v>
      </c>
      <c r="C12" s="227"/>
      <c r="D12" s="227">
        <f>VLOOKUP(B12,'Plantilla publicacion'!$A$3:$M$490,6,0)</f>
        <v>0</v>
      </c>
      <c r="E12" s="227"/>
      <c r="F12" s="227"/>
      <c r="G12" s="227"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f>VLOOKUP(B12,'Plantilla publicacion'!$A$3:$M$505,11,0)</f>
        <v>45747</v>
      </c>
      <c r="L12" s="7">
        <f>VLOOKUP(B12,'Plantilla publicacion'!$A$3:$M$505,12,0)</f>
        <v>45768</v>
      </c>
      <c r="M12" s="58"/>
      <c r="N12" s="17" t="str">
        <f>VLOOKUP(B12,'Plantilla publicacion'!$A$3:$M$505,13,0)</f>
        <v>73-GRUPO DE TRABAJO DE COMUNICACION</v>
      </c>
    </row>
    <row r="13" spans="1:14" ht="51" x14ac:dyDescent="0.25">
      <c r="A13" s="13" t="str">
        <f>VLOOKUP(B13,'Plantilla publicacion'!$A$3:$B$490,2,0)</f>
        <v>Actividad propia</v>
      </c>
      <c r="B13" s="11" t="s">
        <v>774</v>
      </c>
      <c r="C13" s="227"/>
      <c r="D13" s="227">
        <f>VLOOKUP(B13,'Plantilla publicacion'!$A$3:$M$490,6,0)</f>
        <v>0</v>
      </c>
      <c r="E13" s="227"/>
      <c r="F13" s="227"/>
      <c r="G13" s="227"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f>VLOOKUP(B13,'Plantilla publicacion'!$A$3:$M$505,11,0)</f>
        <v>45769</v>
      </c>
      <c r="L13" s="7">
        <f>VLOOKUP(B13,'Plantilla publicacion'!$A$3:$M$505,12,0)</f>
        <v>45777</v>
      </c>
      <c r="M13" s="58"/>
      <c r="N13" s="17" t="str">
        <f>VLOOKUP(B13,'Plantilla publicacion'!$A$3:$M$505,13,0)</f>
        <v>2010-DIRECCION DE SIGNOS DISTINTIVOS</v>
      </c>
    </row>
    <row r="14" spans="1:14" ht="63.75" x14ac:dyDescent="0.25">
      <c r="A14" s="13" t="str">
        <f>VLOOKUP(B14,'Plantilla publicacion'!$A$3:$B$490,2,0)</f>
        <v>Actividad propia</v>
      </c>
      <c r="B14" s="11" t="s">
        <v>776</v>
      </c>
      <c r="C14" s="227"/>
      <c r="D14" s="227">
        <f>VLOOKUP(B14,'Plantilla publicacion'!$A$3:$M$490,6,0)</f>
        <v>0</v>
      </c>
      <c r="E14" s="227"/>
      <c r="F14" s="227"/>
      <c r="G14" s="227"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f>VLOOKUP(B14,'Plantilla publicacion'!$A$3:$M$505,11,0)</f>
        <v>45782</v>
      </c>
      <c r="L14" s="7">
        <f>VLOOKUP(B14,'Plantilla publicacion'!$A$3:$M$505,12,0)</f>
        <v>45800</v>
      </c>
      <c r="M14" s="58"/>
      <c r="N14" s="17" t="str">
        <f>VLOOKUP(B14,'Plantilla publicacion'!$A$3:$M$505,13,0)</f>
        <v>2010-DIRECCION DE SIGNOS DISTINTIVOS;
73-GRUPO DE TRABAJO DE COMUNICACION</v>
      </c>
    </row>
    <row r="15" spans="1:14" ht="39" thickBot="1" x14ac:dyDescent="0.3">
      <c r="A15" s="13" t="str">
        <f>VLOOKUP(B15,'Plantilla publicacion'!$A$3:$B$490,2,0)</f>
        <v>Actividad propia</v>
      </c>
      <c r="B15" s="11" t="s">
        <v>779</v>
      </c>
      <c r="C15" s="228"/>
      <c r="D15" s="228">
        <f>VLOOKUP(B15,'Plantilla publicacion'!$A$3:$M$490,6,0)</f>
        <v>0</v>
      </c>
      <c r="E15" s="228"/>
      <c r="F15" s="228"/>
      <c r="G15" s="228"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1">
        <f>VLOOKUP(B15,'Plantilla publicacion'!$A$3:$M$505,11,0)</f>
        <v>45803</v>
      </c>
      <c r="L15" s="111">
        <f>VLOOKUP(B15,'Plantilla publicacion'!$A$3:$M$505,12,0)</f>
        <v>45884</v>
      </c>
      <c r="M15" s="109"/>
      <c r="N15" s="113" t="str">
        <f>VLOOKUP(B15,'Plantilla publicacion'!$A$3:$M$505,13,0)</f>
        <v>20-OFICINA DE TECNOLOGÍA E INFORMÁTICA;
2010-DIRECCION DE SIGNOS DISTINTIVOS</v>
      </c>
    </row>
    <row r="16" spans="1:14" s="12" customFormat="1" ht="25.5" x14ac:dyDescent="0.25">
      <c r="A16" s="5" t="str">
        <f>VLOOKUP(B16,'Plantilla publicacion'!$A$3:$B$490,2,0)</f>
        <v>Producto</v>
      </c>
      <c r="B16" s="99" t="s">
        <v>809</v>
      </c>
      <c r="C16" s="226" t="str">
        <f>VLOOKUP(B16,'Plantilla publicacion'!$A$3:$R$490,17,0)</f>
        <v>PND - 5-31-5-b- Convergencia regional - Entidades públicas territoriales y nacionales fortalecidas / PES - Transformación Institucional</v>
      </c>
      <c r="D16" s="226" t="str">
        <f>VLOOKUP(B16,'Plantilla publicacion'!$A$3:$M$497,6,0)</f>
        <v>56-Fortalecer la gestión de la información, el conocimiento y la innovación para optimizar la capacidad institucional</v>
      </c>
      <c r="E16" s="226" t="str">
        <f>VLOOKUP(B16,'Plantilla publicacion'!$A$3:$O$490,14,0)</f>
        <v>102-Cumplimiento de productos del PAI asociados a Fortalecer la gestión de la información, el conocimiento y la innovación para optimizar la capacidad institucional</v>
      </c>
      <c r="F16" s="226"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26" t="str">
        <f>VLOOKUP(B16,'Plantilla publicacion'!$A$3:$M$497,7,0)</f>
        <v>C-3599-0200-0008-53105b</v>
      </c>
      <c r="H16" s="101" t="str">
        <f>VLOOKUP(B16,'Plantilla publicacion'!$A$3:$M$505,8,0)</f>
        <v>Estudios Económicos Sectoriales, elaborados y entregados al área solicitante (Estudios Económicos)</v>
      </c>
      <c r="I16" s="101">
        <f>VLOOKUP(B16,'Plantilla publicacion'!$A$3:$M$505,9,0)</f>
        <v>2</v>
      </c>
      <c r="J16" s="101" t="str">
        <f>VLOOKUP(B16,'Plantilla publicacion'!$A$3:$M$505,10,0)</f>
        <v>Númerica</v>
      </c>
      <c r="K16" s="176">
        <f>VLOOKUP(B16,'Plantilla publicacion'!$A$3:$M$505,11,0)</f>
        <v>45672</v>
      </c>
      <c r="L16" s="176">
        <f>VLOOKUP(B16,'Plantilla publicacion'!$A$3:$M$505,12,0)</f>
        <v>46006</v>
      </c>
      <c r="M16" s="15">
        <f>IF(ISERROR(VLOOKUP(B16,'Plantilla publicacion'!$A$3:$P$490,16,0)),"NA",VLOOKUP(B16,'Plantilla publicacion'!$A$3:$P$490,16,0))</f>
        <v>0</v>
      </c>
      <c r="N16" s="102" t="str">
        <f>VLOOKUP(B16,'Plantilla publicacion'!$A$3:$M$505,13,0)</f>
        <v>37-GRUPO DE TRABAJO DE ESTUDIOS ECONÓMICOS</v>
      </c>
    </row>
    <row r="17" spans="1:14" ht="42.75" customHeight="1" x14ac:dyDescent="0.25">
      <c r="A17" s="13" t="str">
        <f>VLOOKUP(B17,'Plantilla publicacion'!$A$3:$B$490,2,0)</f>
        <v>Actividad propia</v>
      </c>
      <c r="B17" s="120" t="s">
        <v>811</v>
      </c>
      <c r="C17" s="227"/>
      <c r="D17" s="227">
        <f>VLOOKUP(B17,'Plantilla publicacion'!$A$3:$M$490,6,0)</f>
        <v>0</v>
      </c>
      <c r="E17" s="227"/>
      <c r="F17" s="227"/>
      <c r="G17" s="227"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f>VLOOKUP(B17,'Plantilla publicacion'!$A$3:$M$505,11,0)</f>
        <v>45672</v>
      </c>
      <c r="L17" s="7">
        <f>VLOOKUP(B17,'Plantilla publicacion'!$A$3:$M$505,12,0)</f>
        <v>45762</v>
      </c>
      <c r="M17" s="58"/>
      <c r="N17" s="104" t="str">
        <f>VLOOKUP(B17,'Plantilla publicacion'!$A$3:$M$505,13,0)</f>
        <v>37-GRUPO DE TRABAJO DE ESTUDIOS ECONÓMICOS</v>
      </c>
    </row>
    <row r="18" spans="1:14" ht="42.75" customHeight="1" x14ac:dyDescent="0.25">
      <c r="A18" s="13" t="str">
        <f>VLOOKUP(B18,'Plantilla publicacion'!$A$3:$B$490,2,0)</f>
        <v>Actividad propia</v>
      </c>
      <c r="B18" s="120" t="s">
        <v>813</v>
      </c>
      <c r="C18" s="227"/>
      <c r="D18" s="227">
        <f>VLOOKUP(B18,'Plantilla publicacion'!$A$3:$M$490,6,0)</f>
        <v>0</v>
      </c>
      <c r="E18" s="227"/>
      <c r="F18" s="227"/>
      <c r="G18" s="227"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f>VLOOKUP(B18,'Plantilla publicacion'!$A$3:$M$505,11,0)</f>
        <v>45689</v>
      </c>
      <c r="L18" s="7">
        <f>VLOOKUP(B18,'Plantilla publicacion'!$A$3:$M$505,12,0)</f>
        <v>45915</v>
      </c>
      <c r="M18" s="58"/>
      <c r="N18" s="104" t="str">
        <f>VLOOKUP(B18,'Plantilla publicacion'!$A$3:$M$505,13,0)</f>
        <v>37-GRUPO DE TRABAJO DE ESTUDIOS ECONÓMICOS</v>
      </c>
    </row>
    <row r="19" spans="1:14" ht="42.75" customHeight="1" x14ac:dyDescent="0.25">
      <c r="A19" s="13" t="str">
        <f>VLOOKUP(B19,'Plantilla publicacion'!$A$3:$B$490,2,0)</f>
        <v>Actividad propia</v>
      </c>
      <c r="B19" s="120" t="s">
        <v>815</v>
      </c>
      <c r="C19" s="227"/>
      <c r="D19" s="227">
        <f>VLOOKUP(B19,'Plantilla publicacion'!$A$3:$M$490,6,0)</f>
        <v>0</v>
      </c>
      <c r="E19" s="227"/>
      <c r="F19" s="227"/>
      <c r="G19" s="227"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f>VLOOKUP(B19,'Plantilla publicacion'!$A$3:$M$505,11,0)</f>
        <v>45689</v>
      </c>
      <c r="L19" s="7">
        <f>VLOOKUP(B19,'Plantilla publicacion'!$A$3:$M$505,12,0)</f>
        <v>45915</v>
      </c>
      <c r="M19" s="58"/>
      <c r="N19" s="104" t="str">
        <f>VLOOKUP(B19,'Plantilla publicacion'!$A$3:$M$505,13,0)</f>
        <v>37-GRUPO DE TRABAJO DE ESTUDIOS ECONÓMICOS</v>
      </c>
    </row>
    <row r="20" spans="1:14" ht="42.75" customHeight="1" x14ac:dyDescent="0.25">
      <c r="A20" s="13" t="str">
        <f>VLOOKUP(B20,'Plantilla publicacion'!$A$3:$B$490,2,0)</f>
        <v>Actividad propia</v>
      </c>
      <c r="B20" s="120" t="s">
        <v>817</v>
      </c>
      <c r="C20" s="227"/>
      <c r="D20" s="227">
        <f>VLOOKUP(B20,'Plantilla publicacion'!$A$3:$M$490,6,0)</f>
        <v>0</v>
      </c>
      <c r="E20" s="227"/>
      <c r="F20" s="227"/>
      <c r="G20" s="227"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f>VLOOKUP(B20,'Plantilla publicacion'!$A$3:$M$505,11,0)</f>
        <v>45717</v>
      </c>
      <c r="L20" s="7">
        <f>VLOOKUP(B20,'Plantilla publicacion'!$A$3:$M$505,12,0)</f>
        <v>45976</v>
      </c>
      <c r="M20" s="58"/>
      <c r="N20" s="104" t="str">
        <f>VLOOKUP(B20,'Plantilla publicacion'!$A$3:$M$505,13,0)</f>
        <v>37-GRUPO DE TRABAJO DE ESTUDIOS ECONÓMICOS</v>
      </c>
    </row>
    <row r="21" spans="1:14" ht="42.75" customHeight="1" thickBot="1" x14ac:dyDescent="0.3">
      <c r="A21" s="13" t="str">
        <f>VLOOKUP(B21,'Plantilla publicacion'!$A$3:$B$490,2,0)</f>
        <v>Actividad propia</v>
      </c>
      <c r="B21" s="105" t="s">
        <v>819</v>
      </c>
      <c r="C21" s="228"/>
      <c r="D21" s="228">
        <f>VLOOKUP(B21,'Plantilla publicacion'!$A$3:$M$490,6,0)</f>
        <v>0</v>
      </c>
      <c r="E21" s="228"/>
      <c r="F21" s="228"/>
      <c r="G21" s="228" t="str">
        <f>VLOOKUP(B21,'Plantilla publicacion'!$A$3:$M$490,7,0)</f>
        <v>N/A</v>
      </c>
      <c r="H21" s="107" t="str">
        <f>VLOOKUP(B21,'Plantilla publicacion'!$A$3:$M$505,8,0)</f>
        <v>Elaborar estudio y entregar al área solicitante (Memorando/correo de entrega de documento)</v>
      </c>
      <c r="I21" s="107">
        <f>VLOOKUP(B21,'Plantilla publicacion'!$A$3:$M$505,9,0)</f>
        <v>1</v>
      </c>
      <c r="J21" s="107" t="str">
        <f>VLOOKUP(B21,'Plantilla publicacion'!$A$3:$M$505,10,0)</f>
        <v>Númerica</v>
      </c>
      <c r="K21" s="108">
        <f>VLOOKUP(B21,'Plantilla publicacion'!$A$3:$M$505,11,0)</f>
        <v>45748</v>
      </c>
      <c r="L21" s="108">
        <f>VLOOKUP(B21,'Plantilla publicacion'!$A$3:$M$505,12,0)</f>
        <v>46006</v>
      </c>
      <c r="M21" s="109"/>
      <c r="N21" s="110" t="str">
        <f>VLOOKUP(B21,'Plantilla publicacion'!$A$3:$M$505,13,0)</f>
        <v>37-GRUPO DE TRABAJO DE ESTUDIOS ECONÓMICOS</v>
      </c>
    </row>
    <row r="22" spans="1:14" s="12" customFormat="1" ht="25.5" x14ac:dyDescent="0.25">
      <c r="A22" s="5" t="str">
        <f>VLOOKUP(B22,'Plantilla publicacion'!$A$3:$B$490,2,0)</f>
        <v>Producto</v>
      </c>
      <c r="B22" s="99" t="s">
        <v>821</v>
      </c>
      <c r="C22" s="226" t="str">
        <f>VLOOKUP(B22,'Plantilla publicacion'!$A$3:$R$490,17,0)</f>
        <v>PND - 5-31-5-b- Convergencia regional - Entidades públicas territoriales y nacionales fortalecidas / PES - Transformación Institucional</v>
      </c>
      <c r="D22" s="226" t="str">
        <f>VLOOKUP(B22,'Plantilla publicacion'!$A$3:$M$497,6,0)</f>
        <v>56-Fortalecer la gestión de la información, el conocimiento y la innovación para optimizar la capacidad institucional</v>
      </c>
      <c r="E22" s="226" t="str">
        <f>VLOOKUP(B22,'Plantilla publicacion'!$A$3:$O$490,14,0)</f>
        <v>102-Cumplimiento de productos del PAI asociados a Fortalecer la gestión de la información, el conocimiento y la innovación para optimizar la capacidad institucional</v>
      </c>
      <c r="F22" s="226"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226" t="str">
        <f>VLOOKUP(B22,'Plantilla publicacion'!$A$3:$M$497,7,0)</f>
        <v>C-3599-0200-0008-53105b</v>
      </c>
      <c r="H22" s="101" t="str">
        <f>VLOOKUP(B22,'Plantilla publicacion'!$A$3:$M$505,8,0)</f>
        <v>Boletines de Noticias Económicas, elaborados y divulgados (Boletines de Noticias Económicas)</v>
      </c>
      <c r="I22" s="101">
        <f>VLOOKUP(B22,'Plantilla publicacion'!$A$3:$M$505,9,0)</f>
        <v>11</v>
      </c>
      <c r="J22" s="101" t="str">
        <f>VLOOKUP(B22,'Plantilla publicacion'!$A$3:$M$505,10,0)</f>
        <v>Númerica</v>
      </c>
      <c r="K22" s="176">
        <f>VLOOKUP(B22,'Plantilla publicacion'!$A$3:$M$505,11,0)</f>
        <v>45672</v>
      </c>
      <c r="L22" s="176">
        <f>VLOOKUP(B22,'Plantilla publicacion'!$A$3:$M$505,12,0)</f>
        <v>46006</v>
      </c>
      <c r="M22" s="15">
        <f>IF(ISERROR(VLOOKUP(B22,'Plantilla publicacion'!$A$3:$P$490,16,0)),"NA",VLOOKUP(B22,'Plantilla publicacion'!$A$3:$P$490,16,0))</f>
        <v>0</v>
      </c>
      <c r="N22" s="102" t="str">
        <f>VLOOKUP(B22,'Plantilla publicacion'!$A$3:$M$505,13,0)</f>
        <v>37-GRUPO DE TRABAJO DE ESTUDIOS ECONÓMICOS</v>
      </c>
    </row>
    <row r="23" spans="1:14" ht="42.75" customHeight="1" x14ac:dyDescent="0.25">
      <c r="A23" s="13" t="str">
        <f>VLOOKUP(B23,'Plantilla publicacion'!$A$3:$B$490,2,0)</f>
        <v>Actividad propia</v>
      </c>
      <c r="B23" s="120" t="s">
        <v>823</v>
      </c>
      <c r="C23" s="227"/>
      <c r="D23" s="227">
        <f>VLOOKUP(B23,'Plantilla publicacion'!$A$3:$M$490,6,0)</f>
        <v>0</v>
      </c>
      <c r="E23" s="227"/>
      <c r="F23" s="227"/>
      <c r="G23" s="227"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f>VLOOKUP(B23,'Plantilla publicacion'!$A$3:$M$505,11,0)</f>
        <v>45672</v>
      </c>
      <c r="L23" s="7">
        <f>VLOOKUP(B23,'Plantilla publicacion'!$A$3:$M$505,12,0)</f>
        <v>46006</v>
      </c>
      <c r="M23" s="58"/>
      <c r="N23" s="104" t="str">
        <f>VLOOKUP(B23,'Plantilla publicacion'!$A$3:$M$505,13,0)</f>
        <v>37-GRUPO DE TRABAJO DE ESTUDIOS ECONÓMICOS</v>
      </c>
    </row>
    <row r="24" spans="1:14" ht="42.75" customHeight="1" thickBot="1" x14ac:dyDescent="0.3">
      <c r="A24" s="13" t="str">
        <f>VLOOKUP(B24,'Plantilla publicacion'!$A$3:$B$490,2,0)</f>
        <v>Actividad propia</v>
      </c>
      <c r="B24" s="105" t="s">
        <v>825</v>
      </c>
      <c r="C24" s="228"/>
      <c r="D24" s="228">
        <f>VLOOKUP(B24,'Plantilla publicacion'!$A$3:$M$490,6,0)</f>
        <v>0</v>
      </c>
      <c r="E24" s="228"/>
      <c r="F24" s="228"/>
      <c r="G24" s="228" t="str">
        <f>VLOOKUP(B24,'Plantilla publicacion'!$A$3:$M$490,7,0)</f>
        <v>N/A</v>
      </c>
      <c r="H24" s="107" t="str">
        <f>VLOOKUP(B24,'Plantilla publicacion'!$A$3:$M$505,8,0)</f>
        <v>Divulgar los boletines (boletines diseñados)</v>
      </c>
      <c r="I24" s="107">
        <f>VLOOKUP(B24,'Plantilla publicacion'!$A$3:$M$505,9,0)</f>
        <v>11</v>
      </c>
      <c r="J24" s="107" t="str">
        <f>VLOOKUP(B24,'Plantilla publicacion'!$A$3:$M$505,10,0)</f>
        <v>Númerica</v>
      </c>
      <c r="K24" s="108">
        <f>VLOOKUP(B24,'Plantilla publicacion'!$A$3:$M$505,11,0)</f>
        <v>45672</v>
      </c>
      <c r="L24" s="108">
        <f>VLOOKUP(B24,'Plantilla publicacion'!$A$3:$M$505,12,0)</f>
        <v>46006</v>
      </c>
      <c r="M24" s="109"/>
      <c r="N24" s="110" t="str">
        <f>VLOOKUP(B24,'Plantilla publicacion'!$A$3:$M$505,13,0)</f>
        <v>37-GRUPO DE TRABAJO DE ESTUDIOS ECONÓMICOS</v>
      </c>
    </row>
    <row r="25" spans="1:14" s="12" customFormat="1" ht="25.5" x14ac:dyDescent="0.25">
      <c r="A25" s="5" t="str">
        <f>VLOOKUP(B25,'Plantilla publicacion'!$A$3:$B$490,2,0)</f>
        <v>Producto</v>
      </c>
      <c r="B25" s="15" t="s">
        <v>827</v>
      </c>
      <c r="C25" s="226" t="str">
        <f>VLOOKUP(B25,'Plantilla publicacion'!$A$3:$R$490,17,0)</f>
        <v>PND - 5-31-5-b- Convergencia regional - Entidades públicas territoriales y nacionales fortalecidas / PES - Transformación Institucional</v>
      </c>
      <c r="D25" s="226" t="str">
        <f>VLOOKUP(B25,'Plantilla publicacion'!$A$3:$M$497,6,0)</f>
        <v>56-Fortalecer la gestión de la información, el conocimiento y la innovación para optimizar la capacidad institucional</v>
      </c>
      <c r="E25" s="226" t="str">
        <f>VLOOKUP(B25,'Plantilla publicacion'!$A$3:$O$490,14,0)</f>
        <v>102-Cumplimiento de productos del PAI asociados a Fortalecer la gestión de la información, el conocimiento y la innovación para optimizar la capacidad institucional</v>
      </c>
      <c r="F25" s="226"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226"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75">
        <f>VLOOKUP(B25,'Plantilla publicacion'!$A$3:$M$505,11,0)</f>
        <v>45705</v>
      </c>
      <c r="L25" s="175">
        <f>VLOOKUP(B25,'Plantilla publicacion'!$A$3:$M$505,12,0)</f>
        <v>46006</v>
      </c>
      <c r="M25" s="15">
        <f>IF(ISERROR(VLOOKUP(B25,'Plantilla publicacion'!$A$3:$P$490,16,0)),"NA",VLOOKUP(B25,'Plantilla publicacion'!$A$3:$P$490,16,0))</f>
        <v>0</v>
      </c>
      <c r="N25" s="15" t="str">
        <f>VLOOKUP(B25,'Plantilla publicacion'!$A$3:$M$505,13,0)</f>
        <v>37-GRUPO DE TRABAJO DE ESTUDIOS ECONÓMICOS</v>
      </c>
    </row>
    <row r="26" spans="1:14" x14ac:dyDescent="0.25">
      <c r="A26" s="13" t="str">
        <f>VLOOKUP(B26,'Plantilla publicacion'!$A$3:$B$490,2,0)</f>
        <v>Actividad propia</v>
      </c>
      <c r="B26" s="6" t="s">
        <v>829</v>
      </c>
      <c r="C26" s="227"/>
      <c r="D26" s="227">
        <f>VLOOKUP(B26,'Plantilla publicacion'!$A$3:$M$490,6,0)</f>
        <v>0</v>
      </c>
      <c r="E26" s="227"/>
      <c r="F26" s="227"/>
      <c r="G26" s="227"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f>VLOOKUP(B26,'Plantilla publicacion'!$A$3:$M$505,11,0)</f>
        <v>45705</v>
      </c>
      <c r="L26" s="7">
        <f>VLOOKUP(B26,'Plantilla publicacion'!$A$3:$M$505,12,0)</f>
        <v>46006</v>
      </c>
      <c r="M26" s="58"/>
      <c r="N26" s="17" t="str">
        <f>VLOOKUP(B26,'Plantilla publicacion'!$A$3:$M$505,13,0)</f>
        <v>37-GRUPO DE TRABAJO DE ESTUDIOS ECONÓMICOS</v>
      </c>
    </row>
    <row r="27" spans="1:14" x14ac:dyDescent="0.25">
      <c r="A27" s="13" t="str">
        <f>VLOOKUP(B27,'Plantilla publicacion'!$A$3:$B$490,2,0)</f>
        <v>Actividad propia</v>
      </c>
      <c r="B27" s="6" t="s">
        <v>830</v>
      </c>
      <c r="C27" s="227"/>
      <c r="D27" s="227">
        <f>VLOOKUP(B27,'Plantilla publicacion'!$A$3:$M$490,6,0)</f>
        <v>0</v>
      </c>
      <c r="E27" s="227"/>
      <c r="F27" s="227"/>
      <c r="G27" s="227"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f>VLOOKUP(B27,'Plantilla publicacion'!$A$3:$M$505,11,0)</f>
        <v>45712</v>
      </c>
      <c r="L27" s="7">
        <f>VLOOKUP(B27,'Plantilla publicacion'!$A$3:$M$505,12,0)</f>
        <v>45887</v>
      </c>
      <c r="M27" s="58"/>
      <c r="N27" s="17" t="str">
        <f>VLOOKUP(B27,'Plantilla publicacion'!$A$3:$M$505,13,0)</f>
        <v>37-GRUPO DE TRABAJO DE ESTUDIOS ECONÓMICOS</v>
      </c>
    </row>
    <row r="28" spans="1:14" x14ac:dyDescent="0.25">
      <c r="A28" s="13" t="str">
        <f>VLOOKUP(B28,'Plantilla publicacion'!$A$3:$B$490,2,0)</f>
        <v>Actividad propia</v>
      </c>
      <c r="B28" s="6" t="s">
        <v>831</v>
      </c>
      <c r="C28" s="227"/>
      <c r="D28" s="227">
        <f>VLOOKUP(B28,'Plantilla publicacion'!$A$3:$M$490,6,0)</f>
        <v>0</v>
      </c>
      <c r="E28" s="227"/>
      <c r="F28" s="227"/>
      <c r="G28" s="227"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f>VLOOKUP(B28,'Plantilla publicacion'!$A$3:$M$505,11,0)</f>
        <v>45712</v>
      </c>
      <c r="L28" s="7">
        <f>VLOOKUP(B28,'Plantilla publicacion'!$A$3:$M$505,12,0)</f>
        <v>45915</v>
      </c>
      <c r="M28" s="58"/>
      <c r="N28" s="17" t="str">
        <f>VLOOKUP(B28,'Plantilla publicacion'!$A$3:$M$505,13,0)</f>
        <v>37-GRUPO DE TRABAJO DE ESTUDIOS ECONÓMICOS</v>
      </c>
    </row>
    <row r="29" spans="1:14" ht="25.5" x14ac:dyDescent="0.25">
      <c r="A29" s="13" t="str">
        <f>VLOOKUP(B29,'Plantilla publicacion'!$A$3:$B$490,2,0)</f>
        <v>Actividad propia</v>
      </c>
      <c r="B29" s="6" t="s">
        <v>832</v>
      </c>
      <c r="C29" s="227"/>
      <c r="D29" s="227">
        <f>VLOOKUP(B29,'Plantilla publicacion'!$A$3:$M$490,6,0)</f>
        <v>0</v>
      </c>
      <c r="E29" s="227"/>
      <c r="F29" s="227"/>
      <c r="G29" s="227"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f>VLOOKUP(B29,'Plantilla publicacion'!$A$3:$M$505,11,0)</f>
        <v>45717</v>
      </c>
      <c r="L29" s="7">
        <f>VLOOKUP(B29,'Plantilla publicacion'!$A$3:$M$505,12,0)</f>
        <v>45975</v>
      </c>
      <c r="M29" s="58"/>
      <c r="N29" s="17" t="str">
        <f>VLOOKUP(B29,'Plantilla publicacion'!$A$3:$M$505,13,0)</f>
        <v>37-GRUPO DE TRABAJO DE ESTUDIOS ECONÓMICOS</v>
      </c>
    </row>
    <row r="30" spans="1:14" ht="15.75" thickBot="1" x14ac:dyDescent="0.3">
      <c r="A30" s="13" t="str">
        <f>VLOOKUP(B30,'Plantilla publicacion'!$A$3:$B$490,2,0)</f>
        <v>Actividad propia</v>
      </c>
      <c r="B30" s="11" t="s">
        <v>833</v>
      </c>
      <c r="C30" s="228"/>
      <c r="D30" s="228">
        <f>VLOOKUP(B30,'Plantilla publicacion'!$A$3:$M$490,6,0)</f>
        <v>0</v>
      </c>
      <c r="E30" s="228"/>
      <c r="F30" s="228"/>
      <c r="G30" s="228"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1">
        <f>VLOOKUP(B30,'Plantilla publicacion'!$A$3:$M$505,11,0)</f>
        <v>45748</v>
      </c>
      <c r="L30" s="111">
        <f>VLOOKUP(B30,'Plantilla publicacion'!$A$3:$M$505,12,0)</f>
        <v>46006</v>
      </c>
      <c r="M30" s="109"/>
      <c r="N30" s="113" t="str">
        <f>VLOOKUP(B30,'Plantilla publicacion'!$A$3:$M$505,13,0)</f>
        <v>37-GRUPO DE TRABAJO DE ESTUDIOS ECONÓMICOS</v>
      </c>
    </row>
    <row r="31" spans="1:14" s="12" customFormat="1" ht="25.5" x14ac:dyDescent="0.25">
      <c r="A31" s="5" t="str">
        <f>VLOOKUP(B31,'Plantilla publicacion'!$A$3:$B$490,2,0)</f>
        <v>Producto</v>
      </c>
      <c r="B31" s="99" t="s">
        <v>834</v>
      </c>
      <c r="C31" s="226" t="str">
        <f>VLOOKUP(B31,'Plantilla publicacion'!$A$3:$R$490,17,0)</f>
        <v>PND - 5-31-5-b- Convergencia regional - Entidades públicas territoriales y nacionales fortalecidas / PES - Transformación Institucional</v>
      </c>
      <c r="D31" s="226" t="str">
        <f>VLOOKUP(B31,'Plantilla publicacion'!$A$3:$M$497,6,0)</f>
        <v>56-Fortalecer la gestión de la información, el conocimiento y la innovación para optimizar la capacidad institucional</v>
      </c>
      <c r="E31" s="226" t="str">
        <f>VLOOKUP(B31,'Plantilla publicacion'!$A$3:$O$490,14,0)</f>
        <v>102-Cumplimiento de productos del PAI asociados a Fortalecer la gestión de la información, el conocimiento y la innovación para optimizar la capacidad institucional</v>
      </c>
      <c r="F31" s="226"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226" t="str">
        <f>VLOOKUP(B31,'Plantilla publicacion'!$A$3:$M$497,7,0)</f>
        <v>C-3599-0200-0008-53105b</v>
      </c>
      <c r="H31" s="101" t="str">
        <f>VLOOKUP(B31,'Plantilla publicacion'!$A$3:$M$505,8,0)</f>
        <v>Estudio Económico 2024/2025 – Licencia obligatoria, elaborado y entregado  (Estudio Económico 2024/2025 – Licencia obligatoria)</v>
      </c>
      <c r="I31" s="101">
        <f>VLOOKUP(B31,'Plantilla publicacion'!$A$3:$M$505,9,0)</f>
        <v>1</v>
      </c>
      <c r="J31" s="101" t="str">
        <f>VLOOKUP(B31,'Plantilla publicacion'!$A$3:$M$505,10,0)</f>
        <v>Númerica</v>
      </c>
      <c r="K31" s="176">
        <f>VLOOKUP(B31,'Plantilla publicacion'!$A$3:$M$505,11,0)</f>
        <v>45705</v>
      </c>
      <c r="L31" s="176">
        <f>VLOOKUP(B31,'Plantilla publicacion'!$A$3:$M$505,12,0)</f>
        <v>46006</v>
      </c>
      <c r="M31" s="15">
        <f>IF(ISERROR(VLOOKUP(B31,'Plantilla publicacion'!$A$3:$P$490,16,0)),"NA",VLOOKUP(B31,'Plantilla publicacion'!$A$3:$P$490,16,0))</f>
        <v>0</v>
      </c>
      <c r="N31" s="102" t="str">
        <f>VLOOKUP(B31,'Plantilla publicacion'!$A$3:$M$505,13,0)</f>
        <v>37-GRUPO DE TRABAJO DE ESTUDIOS ECONÓMICOS</v>
      </c>
    </row>
    <row r="32" spans="1:14" x14ac:dyDescent="0.25">
      <c r="A32" s="13" t="str">
        <f>VLOOKUP(B32,'Plantilla publicacion'!$A$3:$B$490,2,0)</f>
        <v>Actividad propia</v>
      </c>
      <c r="B32" s="103" t="s">
        <v>836</v>
      </c>
      <c r="C32" s="227"/>
      <c r="D32" s="227">
        <f>VLOOKUP(B32,'Plantilla publicacion'!$A$3:$M$490,6,0)</f>
        <v>0</v>
      </c>
      <c r="E32" s="227"/>
      <c r="F32" s="227"/>
      <c r="G32" s="227"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f>VLOOKUP(B32,'Plantilla publicacion'!$A$3:$M$505,11,0)</f>
        <v>45705</v>
      </c>
      <c r="L32" s="7">
        <f>VLOOKUP(B32,'Plantilla publicacion'!$A$3:$M$505,12,0)</f>
        <v>46006</v>
      </c>
      <c r="M32" s="58"/>
      <c r="N32" s="104" t="str">
        <f>VLOOKUP(B32,'Plantilla publicacion'!$A$3:$M$505,13,0)</f>
        <v>37-GRUPO DE TRABAJO DE ESTUDIOS ECONÓMICOS</v>
      </c>
    </row>
    <row r="33" spans="1:14" x14ac:dyDescent="0.25">
      <c r="A33" s="13" t="str">
        <f>VLOOKUP(B33,'Plantilla publicacion'!$A$3:$B$490,2,0)</f>
        <v>Actividad propia</v>
      </c>
      <c r="B33" s="103" t="s">
        <v>837</v>
      </c>
      <c r="C33" s="227"/>
      <c r="D33" s="227">
        <f>VLOOKUP(B33,'Plantilla publicacion'!$A$3:$M$490,6,0)</f>
        <v>0</v>
      </c>
      <c r="E33" s="227"/>
      <c r="F33" s="227"/>
      <c r="G33" s="227"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f>VLOOKUP(B33,'Plantilla publicacion'!$A$3:$M$505,11,0)</f>
        <v>45712</v>
      </c>
      <c r="L33" s="7">
        <f>VLOOKUP(B33,'Plantilla publicacion'!$A$3:$M$505,12,0)</f>
        <v>45823</v>
      </c>
      <c r="M33" s="58"/>
      <c r="N33" s="104" t="str">
        <f>VLOOKUP(B33,'Plantilla publicacion'!$A$3:$M$505,13,0)</f>
        <v>37-GRUPO DE TRABAJO DE ESTUDIOS ECONÓMICOS</v>
      </c>
    </row>
    <row r="34" spans="1:14" ht="25.5" x14ac:dyDescent="0.25">
      <c r="A34" s="13" t="str">
        <f>VLOOKUP(B34,'Plantilla publicacion'!$A$3:$B$490,2,0)</f>
        <v>Actividad propia</v>
      </c>
      <c r="B34" s="103" t="s">
        <v>838</v>
      </c>
      <c r="C34" s="227"/>
      <c r="D34" s="227">
        <f>VLOOKUP(B34,'Plantilla publicacion'!$A$3:$M$490,6,0)</f>
        <v>0</v>
      </c>
      <c r="E34" s="227"/>
      <c r="F34" s="227"/>
      <c r="G34" s="227"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f>VLOOKUP(B34,'Plantilla publicacion'!$A$3:$M$505,11,0)</f>
        <v>45712</v>
      </c>
      <c r="L34" s="7">
        <f>VLOOKUP(B34,'Plantilla publicacion'!$A$3:$M$505,12,0)</f>
        <v>45884</v>
      </c>
      <c r="M34" s="58"/>
      <c r="N34" s="104" t="str">
        <f>VLOOKUP(B34,'Plantilla publicacion'!$A$3:$M$505,13,0)</f>
        <v>37-GRUPO DE TRABAJO DE ESTUDIOS ECONÓMICOS</v>
      </c>
    </row>
    <row r="35" spans="1:14" x14ac:dyDescent="0.25">
      <c r="A35" s="13" t="str">
        <f>VLOOKUP(B35,'Plantilla publicacion'!$A$3:$B$490,2,0)</f>
        <v>Actividad propia</v>
      </c>
      <c r="B35" s="103" t="s">
        <v>840</v>
      </c>
      <c r="C35" s="227"/>
      <c r="D35" s="227">
        <f>VLOOKUP(B35,'Plantilla publicacion'!$A$3:$M$490,6,0)</f>
        <v>0</v>
      </c>
      <c r="E35" s="227"/>
      <c r="F35" s="227"/>
      <c r="G35" s="227"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f>VLOOKUP(B35,'Plantilla publicacion'!$A$3:$M$505,11,0)</f>
        <v>45717</v>
      </c>
      <c r="L35" s="7">
        <f>VLOOKUP(B35,'Plantilla publicacion'!$A$3:$M$505,12,0)</f>
        <v>45945</v>
      </c>
      <c r="M35" s="58"/>
      <c r="N35" s="104" t="str">
        <f>VLOOKUP(B35,'Plantilla publicacion'!$A$3:$M$505,13,0)</f>
        <v>37-GRUPO DE TRABAJO DE ESTUDIOS ECONÓMICOS</v>
      </c>
    </row>
    <row r="36" spans="1:14" ht="25.5" x14ac:dyDescent="0.25">
      <c r="A36" s="13" t="str">
        <f>VLOOKUP(B36,'Plantilla publicacion'!$A$3:$B$490,2,0)</f>
        <v>Actividad propia</v>
      </c>
      <c r="B36" s="103" t="s">
        <v>841</v>
      </c>
      <c r="C36" s="227"/>
      <c r="D36" s="227">
        <f>VLOOKUP(B36,'Plantilla publicacion'!$A$3:$M$490,6,0)</f>
        <v>0</v>
      </c>
      <c r="E36" s="227"/>
      <c r="F36" s="227"/>
      <c r="G36" s="227"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f>VLOOKUP(B36,'Plantilla publicacion'!$A$3:$M$505,11,0)</f>
        <v>45748</v>
      </c>
      <c r="L36" s="7">
        <f>VLOOKUP(B36,'Plantilla publicacion'!$A$3:$M$505,12,0)</f>
        <v>45976</v>
      </c>
      <c r="M36" s="58"/>
      <c r="N36" s="104" t="str">
        <f>VLOOKUP(B36,'Plantilla publicacion'!$A$3:$M$505,13,0)</f>
        <v>37-GRUPO DE TRABAJO DE ESTUDIOS ECONÓMICOS</v>
      </c>
    </row>
    <row r="37" spans="1:14" ht="15.75" thickBot="1" x14ac:dyDescent="0.3">
      <c r="A37" s="13" t="str">
        <f>VLOOKUP(B37,'Plantilla publicacion'!$A$3:$B$490,2,0)</f>
        <v>Actividad propia</v>
      </c>
      <c r="B37" s="105" t="s">
        <v>843</v>
      </c>
      <c r="C37" s="228"/>
      <c r="D37" s="228">
        <f>VLOOKUP(B37,'Plantilla publicacion'!$A$3:$M$490,6,0)</f>
        <v>0</v>
      </c>
      <c r="E37" s="228"/>
      <c r="F37" s="228"/>
      <c r="G37" s="228" t="str">
        <f>VLOOKUP(B37,'Plantilla publicacion'!$A$3:$M$490,7,0)</f>
        <v>N/A</v>
      </c>
      <c r="H37" s="107" t="str">
        <f>VLOOKUP(B37,'Plantilla publicacion'!$A$3:$M$505,8,0)</f>
        <v>Entregar producto (Memorando/correo)</v>
      </c>
      <c r="I37" s="107">
        <f>VLOOKUP(B37,'Plantilla publicacion'!$A$3:$M$505,9,0)</f>
        <v>1</v>
      </c>
      <c r="J37" s="107" t="str">
        <f>VLOOKUP(B37,'Plantilla publicacion'!$A$3:$M$505,10,0)</f>
        <v>Númerica</v>
      </c>
      <c r="K37" s="108">
        <f>VLOOKUP(B37,'Plantilla publicacion'!$A$3:$M$505,11,0)</f>
        <v>45778</v>
      </c>
      <c r="L37" s="108">
        <f>VLOOKUP(B37,'Plantilla publicacion'!$A$3:$M$505,12,0)</f>
        <v>46006</v>
      </c>
      <c r="M37" s="109"/>
      <c r="N37" s="110" t="str">
        <f>VLOOKUP(B37,'Plantilla publicacion'!$A$3:$M$505,13,0)</f>
        <v>37-GRUPO DE TRABAJO DE ESTUDIOS ECONÓMICOS</v>
      </c>
    </row>
    <row r="38" spans="1:14" s="12" customFormat="1" ht="25.5" x14ac:dyDescent="0.25">
      <c r="A38" s="5" t="str">
        <f>VLOOKUP(B38,'Plantilla publicacion'!$A$3:$B$490,2,0)</f>
        <v>Producto</v>
      </c>
      <c r="B38" s="15" t="s">
        <v>844</v>
      </c>
      <c r="C38" s="226" t="str">
        <f>VLOOKUP(B38,'Plantilla publicacion'!$A$3:$R$490,17,0)</f>
        <v>PND - 5-31-5-b- Convergencia regional - Entidades públicas territoriales y nacionales fortalecidas / PES - Transformación Institucional</v>
      </c>
      <c r="D38" s="226" t="str">
        <f>VLOOKUP(B38,'Plantilla publicacion'!$A$3:$M$497,6,0)</f>
        <v>56-Fortalecer la gestión de la información, el conocimiento y la innovación para optimizar la capacidad institucional</v>
      </c>
      <c r="E38" s="226" t="str">
        <f>VLOOKUP(B38,'Plantilla publicacion'!$A$3:$O$490,14,0)</f>
        <v>102-Cumplimiento de productos del PAI asociados a Fortalecer la gestión de la información, el conocimiento y la innovación para optimizar la capacidad institucional</v>
      </c>
      <c r="F38" s="226"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26"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75">
        <f>VLOOKUP(B38,'Plantilla publicacion'!$A$3:$M$505,11,0)</f>
        <v>45659</v>
      </c>
      <c r="L38" s="175">
        <f>VLOOKUP(B38,'Plantilla publicacion'!$A$3:$M$505,12,0)</f>
        <v>46010</v>
      </c>
      <c r="M38" s="15">
        <f>IF(ISERROR(VLOOKUP(B38,'Plantilla publicacion'!$A$3:$P$490,16,0)),"NA",VLOOKUP(B38,'Plantilla publicacion'!$A$3:$P$490,16,0))</f>
        <v>0</v>
      </c>
      <c r="N38" s="15" t="str">
        <f>VLOOKUP(B38,'Plantilla publicacion'!$A$3:$M$505,13,0)</f>
        <v>37-GRUPO DE TRABAJO DE ESTUDIOS ECONÓMICOS</v>
      </c>
    </row>
    <row r="39" spans="1:14" ht="51" x14ac:dyDescent="0.25">
      <c r="A39" s="13" t="str">
        <f>VLOOKUP(B39,'Plantilla publicacion'!$A$3:$B$490,2,0)</f>
        <v>Actividad propia</v>
      </c>
      <c r="B39" s="6" t="s">
        <v>846</v>
      </c>
      <c r="C39" s="227"/>
      <c r="D39" s="227">
        <f>VLOOKUP(B39,'Plantilla publicacion'!$A$3:$M$490,6,0)</f>
        <v>0</v>
      </c>
      <c r="E39" s="227"/>
      <c r="F39" s="227"/>
      <c r="G39" s="227"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f>VLOOKUP(B39,'Plantilla publicacion'!$A$3:$M$505,11,0)</f>
        <v>45659</v>
      </c>
      <c r="L39" s="7">
        <f>VLOOKUP(B39,'Plantilla publicacion'!$A$3:$M$505,12,0)</f>
        <v>45716</v>
      </c>
      <c r="M39" s="58"/>
      <c r="N39" s="17" t="str">
        <f>VLOOKUP(B39,'Plantilla publicacion'!$A$3:$M$505,13,0)</f>
        <v>37-GRUPO DE TRABAJO DE ESTUDIOS ECONÓMICOS</v>
      </c>
    </row>
    <row r="40" spans="1:14" ht="51" x14ac:dyDescent="0.25">
      <c r="A40" s="13" t="str">
        <f>VLOOKUP(B40,'Plantilla publicacion'!$A$3:$B$490,2,0)</f>
        <v>Actividad propia</v>
      </c>
      <c r="B40" s="6" t="s">
        <v>848</v>
      </c>
      <c r="C40" s="227"/>
      <c r="D40" s="227">
        <f>VLOOKUP(B40,'Plantilla publicacion'!$A$3:$M$490,6,0)</f>
        <v>0</v>
      </c>
      <c r="E40" s="227"/>
      <c r="F40" s="227"/>
      <c r="G40" s="227"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f>VLOOKUP(B40,'Plantilla publicacion'!$A$3:$M$505,11,0)</f>
        <v>45717</v>
      </c>
      <c r="L40" s="7">
        <f>VLOOKUP(B40,'Plantilla publicacion'!$A$3:$M$505,12,0)</f>
        <v>45731</v>
      </c>
      <c r="M40" s="58"/>
      <c r="N40" s="17" t="str">
        <f>VLOOKUP(B40,'Plantilla publicacion'!$A$3:$M$505,13,0)</f>
        <v>37-GRUPO DE TRABAJO DE ESTUDIOS ECONÓMICOS</v>
      </c>
    </row>
    <row r="41" spans="1:14" ht="25.5" x14ac:dyDescent="0.25">
      <c r="A41" s="13" t="str">
        <f>VLOOKUP(B41,'Plantilla publicacion'!$A$3:$B$490,2,0)</f>
        <v>Actividad propia</v>
      </c>
      <c r="B41" s="6" t="s">
        <v>850</v>
      </c>
      <c r="C41" s="227"/>
      <c r="D41" s="227">
        <f>VLOOKUP(B41,'Plantilla publicacion'!$A$3:$M$490,6,0)</f>
        <v>0</v>
      </c>
      <c r="E41" s="227"/>
      <c r="F41" s="227"/>
      <c r="G41" s="227"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f>VLOOKUP(B41,'Plantilla publicacion'!$A$3:$M$505,11,0)</f>
        <v>45733</v>
      </c>
      <c r="L41" s="7">
        <f>VLOOKUP(B41,'Plantilla publicacion'!$A$3:$M$505,12,0)</f>
        <v>45752</v>
      </c>
      <c r="M41" s="58"/>
      <c r="N41" s="17" t="str">
        <f>VLOOKUP(B41,'Plantilla publicacion'!$A$3:$M$505,13,0)</f>
        <v>37-GRUPO DE TRABAJO DE ESTUDIOS ECONÓMICOS</v>
      </c>
    </row>
    <row r="42" spans="1:14" ht="26.25" thickBot="1" x14ac:dyDescent="0.3">
      <c r="A42" s="13" t="str">
        <f>VLOOKUP(B42,'Plantilla publicacion'!$A$3:$B$490,2,0)</f>
        <v>Actividad propia</v>
      </c>
      <c r="B42" s="11" t="s">
        <v>852</v>
      </c>
      <c r="C42" s="228"/>
      <c r="D42" s="228">
        <f>VLOOKUP(B42,'Plantilla publicacion'!$A$3:$M$490,6,0)</f>
        <v>0</v>
      </c>
      <c r="E42" s="228"/>
      <c r="F42" s="228"/>
      <c r="G42" s="228"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1">
        <f>VLOOKUP(B42,'Plantilla publicacion'!$A$3:$M$505,11,0)</f>
        <v>45754</v>
      </c>
      <c r="L42" s="111">
        <f>VLOOKUP(B42,'Plantilla publicacion'!$A$3:$M$505,12,0)</f>
        <v>46010</v>
      </c>
      <c r="M42" s="109"/>
      <c r="N42" s="113" t="str">
        <f>VLOOKUP(B42,'Plantilla publicacion'!$A$3:$M$505,13,0)</f>
        <v>37-GRUPO DE TRABAJO DE ESTUDIOS ECONÓMICOS</v>
      </c>
    </row>
    <row r="43" spans="1:14" s="12" customFormat="1" ht="51" x14ac:dyDescent="0.25">
      <c r="A43" s="5" t="str">
        <f>VLOOKUP(B43,'Plantilla publicacion'!$A$3:$B$490,2,0)</f>
        <v>Producto</v>
      </c>
      <c r="B43" s="99" t="s">
        <v>862</v>
      </c>
      <c r="C43" s="226" t="str">
        <f>VLOOKUP(B43,'Plantilla publicacion'!$A$3:$R$490,17,0)</f>
        <v>PND - 2-01-4-c- Seguridad humana y justicia social - Portabilidad de datos para el empoderamiento ciudadano / PES - Reindustrialización</v>
      </c>
      <c r="D43" s="226" t="str">
        <f>VLOOKUP(B43,'Plantilla publicacion'!$A$3:$M$497,6,0)</f>
        <v>58-Promover el enfoque preventivo, diferencial y territorial en el que hacer misional de la entidad</v>
      </c>
      <c r="E43" s="226" t="str">
        <f>VLOOKUP(B43,'Plantilla publicacion'!$A$3:$O$490,14,0)</f>
        <v>103-Cumplimiento de productos del PAI asociados a Promover el enfoque preventivo, diferencial y territorial en el que hacer misional de la entidad</v>
      </c>
      <c r="F43" s="226"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226" t="str">
        <f>VLOOKUP(B43,'Plantilla publicacion'!$A$3:$M$497,7,0)</f>
        <v>C-3503-0200-0012-20104c</v>
      </c>
      <c r="H43" s="101"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publicacion'!$A$3:$M$505,9,0)</f>
        <v>1</v>
      </c>
      <c r="J43" s="101" t="str">
        <f>VLOOKUP(B43,'Plantilla publicacion'!$A$3:$M$505,10,0)</f>
        <v>Númerica</v>
      </c>
      <c r="K43" s="176">
        <f>VLOOKUP(B43,'Plantilla publicacion'!$A$3:$M$505,11,0)</f>
        <v>45720</v>
      </c>
      <c r="L43" s="176">
        <f>VLOOKUP(B43,'Plantilla publicacion'!$A$3:$M$505,12,0)</f>
        <v>45989</v>
      </c>
      <c r="M43" s="15" t="str">
        <f>IF(ISERROR(VLOOKUP(B43,'Plantilla publicacion'!$A$3:$P$490,16,0)),"NA",VLOOKUP(B43,'Plantilla publicacion'!$A$3:$P$490,16,0))</f>
        <v>PES_20230193 / PEI_23</v>
      </c>
      <c r="N43" s="102" t="str">
        <f>VLOOKUP(B43,'Plantilla publicacion'!$A$3:$M$505,13,0)</f>
        <v>7000-DESPACHO DEL SUPERINTENDENTE DELEGADO PARA LA PROTECCIÓN DE DATOS PERSONALES</v>
      </c>
    </row>
    <row r="44" spans="1:14" ht="51" x14ac:dyDescent="0.25">
      <c r="A44" s="13" t="str">
        <f>VLOOKUP(B44,'Plantilla publicacion'!$A$3:$B$490,2,0)</f>
        <v>Actividad propia</v>
      </c>
      <c r="B44" s="103" t="s">
        <v>864</v>
      </c>
      <c r="C44" s="227"/>
      <c r="D44" s="227">
        <f>VLOOKUP(B44,'Plantilla publicacion'!$A$3:$M$490,6,0)</f>
        <v>0</v>
      </c>
      <c r="E44" s="227"/>
      <c r="F44" s="227"/>
      <c r="G44" s="227"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f>VLOOKUP(B44,'Plantilla publicacion'!$A$3:$M$505,11,0)</f>
        <v>45720</v>
      </c>
      <c r="L44" s="7">
        <f>VLOOKUP(B44,'Plantilla publicacion'!$A$3:$M$505,12,0)</f>
        <v>45961</v>
      </c>
      <c r="M44" s="58"/>
      <c r="N44" s="104" t="str">
        <f>VLOOKUP(B44,'Plantilla publicacion'!$A$3:$M$505,13,0)</f>
        <v>7000-DESPACHO DEL SUPERINTENDENTE DELEGADO PARA LA PROTECCIÓN DE DATOS PERSONALES</v>
      </c>
    </row>
    <row r="45" spans="1:14" ht="39" thickBot="1" x14ac:dyDescent="0.3">
      <c r="A45" s="13" t="str">
        <f>VLOOKUP(B45,'Plantilla publicacion'!$A$3:$B$490,2,0)</f>
        <v>Actividad propia</v>
      </c>
      <c r="B45" s="105" t="s">
        <v>865</v>
      </c>
      <c r="C45" s="228"/>
      <c r="D45" s="228">
        <f>VLOOKUP(B45,'Plantilla publicacion'!$A$3:$M$490,6,0)</f>
        <v>0</v>
      </c>
      <c r="E45" s="228"/>
      <c r="F45" s="228"/>
      <c r="G45" s="228" t="str">
        <f>VLOOKUP(B45,'Plantilla publicacion'!$A$3:$M$490,7,0)</f>
        <v>N/A</v>
      </c>
      <c r="H45" s="107" t="str">
        <f>VLOOKUP(B45,'Plantilla publicacion'!$A$3:$M$505,8,0)</f>
        <v>Realizar un informe con las conclusiones y reflexiones sobre la sinergias entre las propiedad industrial y el debido de tratamiento datos personales. (Informe elaborado)</v>
      </c>
      <c r="I45" s="107">
        <f>VLOOKUP(B45,'Plantilla publicacion'!$A$3:$M$505,9,0)</f>
        <v>1</v>
      </c>
      <c r="J45" s="107" t="str">
        <f>VLOOKUP(B45,'Plantilla publicacion'!$A$3:$M$505,10,0)</f>
        <v>Númerica</v>
      </c>
      <c r="K45" s="108">
        <f>VLOOKUP(B45,'Plantilla publicacion'!$A$3:$M$505,11,0)</f>
        <v>45839</v>
      </c>
      <c r="L45" s="108">
        <f>VLOOKUP(B45,'Plantilla publicacion'!$A$3:$M$505,12,0)</f>
        <v>45989</v>
      </c>
      <c r="M45" s="109"/>
      <c r="N45" s="110" t="str">
        <f>VLOOKUP(B45,'Plantilla publicacion'!$A$3:$M$505,13,0)</f>
        <v>7000-DESPACHO DEL SUPERINTENDENTE DELEGADO PARA LA PROTECCIÓN DE DATOS PERSONALES</v>
      </c>
    </row>
    <row r="46" spans="1:14" s="12" customFormat="1" ht="63.75" x14ac:dyDescent="0.25">
      <c r="A46" s="5" t="str">
        <f>VLOOKUP(B46,'Plantilla publicacion'!$A$3:$B$490,2,0)</f>
        <v>Producto</v>
      </c>
      <c r="B46" s="99" t="s">
        <v>1138</v>
      </c>
      <c r="C46" s="226" t="str">
        <f>VLOOKUP(B46,'Plantilla publicacion'!$A$3:$R$490,17,0)</f>
        <v>PND - 5-31-5-b- Convergencia regional - Entidades públicas territoriales y nacionales fortalecidas / PES - Transformación Institucional</v>
      </c>
      <c r="D46" s="226" t="str">
        <f>VLOOKUP(B46,'Plantilla publicacion'!$A$3:$M$497,6,0)</f>
        <v>56-Fortalecer la gestión de la información, el conocimiento y la innovación para optimizar la capacidad institucional</v>
      </c>
      <c r="E46" s="226" t="str">
        <f>VLOOKUP(B46,'Plantilla publicacion'!$A$3:$O$490,14,0)</f>
        <v>102-Cumplimiento de productos del PAI asociados a Fortalecer la gestión de la información, el conocimiento y la innovación para optimizar la capacidad institucional</v>
      </c>
      <c r="F46" s="226"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226" t="str">
        <f>VLOOKUP(B46,'Plantilla publicacion'!$A$3:$M$497,7,0)</f>
        <v>N/A</v>
      </c>
      <c r="H46" s="101"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publicacion'!$A$3:$M$505,9,0)</f>
        <v>4</v>
      </c>
      <c r="J46" s="101" t="str">
        <f>VLOOKUP(B46,'Plantilla publicacion'!$A$3:$M$505,10,0)</f>
        <v>Númerica</v>
      </c>
      <c r="K46" s="176">
        <f>VLOOKUP(B46,'Plantilla publicacion'!$A$3:$M$505,11,0)</f>
        <v>45691</v>
      </c>
      <c r="L46" s="176">
        <f>VLOOKUP(B46,'Plantilla publicacion'!$A$3:$M$505,12,0)</f>
        <v>45989</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2" t="str">
        <f>VLOOKUP(B46,'Plantilla publicacion'!$A$3:$M$505,13,0)</f>
        <v>10-OFICINA  ASESORA JURÍDICA;
1000-DESPACHO DEL SUPERINTENDENTE DELEGADO PARA LA PROTECCIÓN DE LA COMPETENCIA;
73-GRUPO DE TRABAJO DE COMUNICACION</v>
      </c>
    </row>
    <row r="47" spans="1:14" ht="38.25" x14ac:dyDescent="0.25">
      <c r="A47" s="13" t="str">
        <f>VLOOKUP(B47,'Plantilla publicacion'!$A$3:$B$490,2,0)</f>
        <v>Actividad propia</v>
      </c>
      <c r="B47" s="103" t="s">
        <v>1141</v>
      </c>
      <c r="C47" s="227"/>
      <c r="D47" s="227">
        <f>VLOOKUP(B47,'Plantilla publicacion'!$A$3:$M$490,6,0)</f>
        <v>0</v>
      </c>
      <c r="E47" s="227"/>
      <c r="F47" s="227"/>
      <c r="G47" s="227"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f>VLOOKUP(B47,'Plantilla publicacion'!$A$3:$M$505,11,0)</f>
        <v>45691</v>
      </c>
      <c r="L47" s="7">
        <f>VLOOKUP(B47,'Plantilla publicacion'!$A$3:$M$505,12,0)</f>
        <v>45869</v>
      </c>
      <c r="M47" s="58"/>
      <c r="N47" s="104" t="str">
        <f>VLOOKUP(B47,'Plantilla publicacion'!$A$3:$M$505,13,0)</f>
        <v>1000-DESPACHO DEL SUPERINTENDENTE DELEGADO PARA LA PROTECCIÓN DE LA COMPETENCIA</v>
      </c>
    </row>
    <row r="48" spans="1:14" ht="38.25" x14ac:dyDescent="0.25">
      <c r="A48" s="13" t="str">
        <f>VLOOKUP(B48,'Plantilla publicacion'!$A$3:$B$490,2,0)</f>
        <v>Actividad sin participación</v>
      </c>
      <c r="B48" s="103" t="s">
        <v>1143</v>
      </c>
      <c r="C48" s="227"/>
      <c r="D48" s="227">
        <f>VLOOKUP(B48,'Plantilla publicacion'!$A$3:$M$490,6,0)</f>
        <v>0</v>
      </c>
      <c r="E48" s="227"/>
      <c r="F48" s="227"/>
      <c r="G48" s="227"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f>VLOOKUP(B48,'Plantilla publicacion'!$A$3:$M$505,11,0)</f>
        <v>45736</v>
      </c>
      <c r="L48" s="7">
        <f>VLOOKUP(B48,'Plantilla publicacion'!$A$3:$M$505,12,0)</f>
        <v>45869</v>
      </c>
      <c r="M48" s="58"/>
      <c r="N48" s="104" t="str">
        <f>VLOOKUP(B48,'Plantilla publicacion'!$A$3:$M$505,13,0)</f>
        <v>10-OFICINA  ASESORA JURÍDICA</v>
      </c>
    </row>
    <row r="49" spans="1:14" ht="63.75" x14ac:dyDescent="0.25">
      <c r="A49" s="13" t="str">
        <f>VLOOKUP(B49,'Plantilla publicacion'!$A$3:$B$490,2,0)</f>
        <v>Actividad propia</v>
      </c>
      <c r="B49" s="103" t="s">
        <v>1146</v>
      </c>
      <c r="C49" s="227"/>
      <c r="D49" s="227">
        <f>VLOOKUP(B49,'Plantilla publicacion'!$A$3:$M$490,6,0)</f>
        <v>0</v>
      </c>
      <c r="E49" s="227"/>
      <c r="F49" s="227"/>
      <c r="G49" s="227"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f>VLOOKUP(B49,'Plantilla publicacion'!$A$3:$M$505,11,0)</f>
        <v>45870</v>
      </c>
      <c r="L49" s="7">
        <f>VLOOKUP(B49,'Plantilla publicacion'!$A$3:$M$505,12,0)</f>
        <v>45898</v>
      </c>
      <c r="M49" s="58"/>
      <c r="N49" s="104" t="str">
        <f>VLOOKUP(B49,'Plantilla publicacion'!$A$3:$M$505,13,0)</f>
        <v>1000-DESPACHO DEL SUPERINTENDENTE DELEGADO PARA LA PROTECCIÓN DE LA COMPETENCIA</v>
      </c>
    </row>
    <row r="50" spans="1:14" ht="25.5" x14ac:dyDescent="0.25">
      <c r="A50" s="13" t="str">
        <f>VLOOKUP(B50,'Plantilla publicacion'!$A$3:$B$490,2,0)</f>
        <v>Actividad sin participación</v>
      </c>
      <c r="B50" s="103" t="s">
        <v>1148</v>
      </c>
      <c r="C50" s="227"/>
      <c r="D50" s="227">
        <f>VLOOKUP(B50,'Plantilla publicacion'!$A$3:$M$490,6,0)</f>
        <v>0</v>
      </c>
      <c r="E50" s="227"/>
      <c r="F50" s="227"/>
      <c r="G50" s="227"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f>VLOOKUP(B50,'Plantilla publicacion'!$A$3:$M$505,11,0)</f>
        <v>45901</v>
      </c>
      <c r="L50" s="7">
        <f>VLOOKUP(B50,'Plantilla publicacion'!$A$3:$M$505,12,0)</f>
        <v>45961</v>
      </c>
      <c r="M50" s="58"/>
      <c r="N50" s="104" t="str">
        <f>VLOOKUP(B50,'Plantilla publicacion'!$A$3:$M$505,13,0)</f>
        <v>73-GRUPO DE TRABAJO DE COMUNICACION</v>
      </c>
    </row>
    <row r="51" spans="1:14" ht="26.25" thickBot="1" x14ac:dyDescent="0.3">
      <c r="A51" s="13" t="str">
        <f>VLOOKUP(B51,'Plantilla publicacion'!$A$3:$B$490,2,0)</f>
        <v>Actividad propia</v>
      </c>
      <c r="B51" s="105" t="s">
        <v>1150</v>
      </c>
      <c r="C51" s="228"/>
      <c r="D51" s="228">
        <f>VLOOKUP(B51,'Plantilla publicacion'!$A$3:$M$490,6,0)</f>
        <v>0</v>
      </c>
      <c r="E51" s="228"/>
      <c r="F51" s="228"/>
      <c r="G51" s="228" t="str">
        <f>VLOOKUP(B51,'Plantilla publicacion'!$A$3:$M$490,7,0)</f>
        <v>N/A</v>
      </c>
      <c r="H51" s="107" t="str">
        <f>VLOOKUP(B51,'Plantilla publicacion'!$A$3:$M$505,8,0)</f>
        <v>Solicitar la Publicación de los documentos en la página web. (Correo electrónico y Documento de la guía o manual a publicar)</v>
      </c>
      <c r="I51" s="107">
        <f>VLOOKUP(B51,'Plantilla publicacion'!$A$3:$M$505,9,0)</f>
        <v>4</v>
      </c>
      <c r="J51" s="107" t="str">
        <f>VLOOKUP(B51,'Plantilla publicacion'!$A$3:$M$505,10,0)</f>
        <v>Númerica</v>
      </c>
      <c r="K51" s="108">
        <f>VLOOKUP(B51,'Plantilla publicacion'!$A$3:$M$505,11,0)</f>
        <v>45965</v>
      </c>
      <c r="L51" s="108">
        <f>VLOOKUP(B51,'Plantilla publicacion'!$A$3:$M$505,12,0)</f>
        <v>45989</v>
      </c>
      <c r="M51" s="109"/>
      <c r="N51" s="110" t="str">
        <f>VLOOKUP(B51,'Plantilla publicacion'!$A$3:$M$505,13,0)</f>
        <v>1000-DESPACHO DEL SUPERINTENDENTE DELEGADO PARA LA PROTECCIÓN DE LA COMPETENCIA</v>
      </c>
    </row>
    <row r="52" spans="1:14" s="12" customFormat="1" ht="63.75" x14ac:dyDescent="0.25">
      <c r="A52" s="5" t="str">
        <f>VLOOKUP(B52,'Plantilla publicacion'!$A$3:$B$490,2,0)</f>
        <v>Producto</v>
      </c>
      <c r="B52" s="15" t="s">
        <v>1152</v>
      </c>
      <c r="C52" s="227" t="str">
        <f>VLOOKUP(B52,'Plantilla publicacion'!$A$3:$R$490,17,0)</f>
        <v>PND - 5-31-5-b- Convergencia regional - Entidades públicas territoriales y nacionales fortalecidas / PES - Transformación Institucional</v>
      </c>
      <c r="D52" s="227" t="str">
        <f>VLOOKUP(B52,'Plantilla publicacion'!$A$3:$M$497,6,0)</f>
        <v>56-Fortalecer la gestión de la información, el conocimiento y la innovación para optimizar la capacidad institucional</v>
      </c>
      <c r="E52" s="227" t="str">
        <f>VLOOKUP(B52,'Plantilla publicacion'!$A$3:$O$490,14,0)</f>
        <v>102-Cumplimiento de productos del PAI asociados a Fortalecer la gestión de la información, el conocimiento y la innovación para optimizar la capacidad institucional</v>
      </c>
      <c r="F52" s="227"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27"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75">
        <f>VLOOKUP(B52,'Plantilla publicacion'!$A$3:$M$505,11,0)</f>
        <v>45691</v>
      </c>
      <c r="L52" s="175">
        <f>VLOOKUP(B52,'Plantilla publicacion'!$A$3:$M$505,12,0)</f>
        <v>46003</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row>
    <row r="53" spans="1:14" ht="25.5" x14ac:dyDescent="0.25">
      <c r="A53" s="13" t="str">
        <f>VLOOKUP(B53,'Plantilla publicacion'!$A$3:$B$490,2,0)</f>
        <v>Actividad propia</v>
      </c>
      <c r="B53" s="6" t="s">
        <v>1154</v>
      </c>
      <c r="C53" s="227"/>
      <c r="D53" s="227">
        <f>VLOOKUP(B53,'Plantilla publicacion'!$A$3:$M$490,6,0)</f>
        <v>0</v>
      </c>
      <c r="E53" s="227"/>
      <c r="F53" s="227"/>
      <c r="G53" s="227"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f>VLOOKUP(B53,'Plantilla publicacion'!$A$3:$M$505,11,0)</f>
        <v>45691</v>
      </c>
      <c r="L53" s="7">
        <f>VLOOKUP(B53,'Plantilla publicacion'!$A$3:$M$505,12,0)</f>
        <v>45716</v>
      </c>
      <c r="M53" s="58"/>
      <c r="N53" s="17" t="str">
        <f>VLOOKUP(B53,'Plantilla publicacion'!$A$3:$M$505,13,0)</f>
        <v>1000-DESPACHO DEL SUPERINTENDENTE DELEGADO PARA LA PROTECCIÓN DE LA COMPETENCIA</v>
      </c>
    </row>
    <row r="54" spans="1:14" ht="26.25" thickBot="1" x14ac:dyDescent="0.3">
      <c r="A54" s="13" t="str">
        <f>VLOOKUP(B54,'Plantilla publicacion'!$A$3:$B$490,2,0)</f>
        <v>Actividad propia</v>
      </c>
      <c r="B54" s="11" t="s">
        <v>1156</v>
      </c>
      <c r="C54" s="227"/>
      <c r="D54" s="227">
        <f>VLOOKUP(B54,'Plantilla publicacion'!$A$3:$M$490,6,0)</f>
        <v>0</v>
      </c>
      <c r="E54" s="227"/>
      <c r="F54" s="227"/>
      <c r="G54" s="227"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1">
        <f>VLOOKUP(B54,'Plantilla publicacion'!$A$3:$M$505,11,0)</f>
        <v>45719</v>
      </c>
      <c r="L54" s="111">
        <f>VLOOKUP(B54,'Plantilla publicacion'!$A$3:$M$505,12,0)</f>
        <v>46003</v>
      </c>
      <c r="M54" s="109"/>
      <c r="N54" s="113" t="str">
        <f>VLOOKUP(B54,'Plantilla publicacion'!$A$3:$M$505,13,0)</f>
        <v>1000-DESPACHO DEL SUPERINTENDENTE DELEGADO PARA LA PROTECCIÓN DE LA COMPETENCIA</v>
      </c>
    </row>
    <row r="55" spans="1:14" s="12" customFormat="1" ht="51" x14ac:dyDescent="0.25">
      <c r="A55" s="5" t="str">
        <f>VLOOKUP(B55,'Plantilla publicacion'!$A$3:$B$490,2,0)</f>
        <v>Producto</v>
      </c>
      <c r="B55" s="99" t="s">
        <v>1300</v>
      </c>
      <c r="C55" s="226" t="str">
        <f>VLOOKUP(B55,'Plantilla publicacion'!$A$3:$R$490,17,0)</f>
        <v>PND - 5-31-5-b- Convergencia regional - Entidades públicas territoriales y nacionales fortalecidas / PES - Cierre de brechas territoriales</v>
      </c>
      <c r="D55" s="226" t="str">
        <f>VLOOKUP(B55,'Plantilla publicacion'!$A$3:$M$497,6,0)</f>
        <v>58-Promover el enfoque preventivo, diferencial y territorial en el que hacer misional de la entidad</v>
      </c>
      <c r="E55" s="226" t="str">
        <f>VLOOKUP(B55,'Plantilla publicacion'!$A$3:$O$490,14,0)</f>
        <v>103-Cumplimiento de productos del PAI asociados a Promover el enfoque preventivo, diferencial y territorial en el que hacer misional de la entidad</v>
      </c>
      <c r="F55" s="22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26" t="str">
        <f>VLOOKUP(B55,'Plantilla publicacion'!$A$3:$M$497,7,0)</f>
        <v>C-3503-0200-0009-40401c</v>
      </c>
      <c r="H55" s="101" t="str">
        <f>VLOOKUP(B55,'Plantilla publicacion'!$A$3:$M$505,8,0)</f>
        <v>Guía de Aprendizaje en Derecho de Consumo traducida a lenguaje de minorías étnicas, elaborada y socializada  (Guía en formato digital)</v>
      </c>
      <c r="I55" s="101">
        <f>VLOOKUP(B55,'Plantilla publicacion'!$A$3:$M$505,9,0)</f>
        <v>1</v>
      </c>
      <c r="J55" s="101" t="str">
        <f>VLOOKUP(B55,'Plantilla publicacion'!$A$3:$M$505,10,0)</f>
        <v>Númerica</v>
      </c>
      <c r="K55" s="176">
        <f>VLOOKUP(B55,'Plantilla publicacion'!$A$3:$M$505,11,0)</f>
        <v>45691</v>
      </c>
      <c r="L55" s="176">
        <f>VLOOKUP(B55,'Plantilla publicacion'!$A$3:$M$505,12,0)</f>
        <v>46006</v>
      </c>
      <c r="M55" s="15" t="str">
        <f>IF(ISERROR(VLOOKUP(B55,'Plantilla publicacion'!$A$3:$P$490,16,0)),"NA",VLOOKUP(B55,'Plantilla publicacion'!$A$3:$P$490,16,0))</f>
        <v>PND_8_Fortalecer las capacidades y conocimiento sobre derechos y deberes de las relaciones de consumo / PES_20230197 / PEI_17</v>
      </c>
      <c r="N55" s="102" t="str">
        <f>VLOOKUP(B55,'Plantilla publicacion'!$A$3:$M$505,13,0)</f>
        <v>3003-GRUPO DE TRABAJO DE APOYO A LA RED NACIONAL DE PROTECCIÓN  AL CONSUMIDOR;
71-GRUPO DE TRABAJO DE FORMACION</v>
      </c>
    </row>
    <row r="56" spans="1:14" ht="38.25" x14ac:dyDescent="0.25">
      <c r="A56" s="13" t="str">
        <f>VLOOKUP(B56,'Plantilla publicacion'!$A$3:$B$490,2,0)</f>
        <v>Actividad propia</v>
      </c>
      <c r="B56" s="103" t="s">
        <v>1302</v>
      </c>
      <c r="C56" s="227"/>
      <c r="D56" s="227">
        <f>VLOOKUP(B56,'Plantilla publicacion'!$A$3:$M$490,6,0)</f>
        <v>0</v>
      </c>
      <c r="E56" s="227"/>
      <c r="F56" s="227"/>
      <c r="G56" s="227"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f>VLOOKUP(B56,'Plantilla publicacion'!$A$3:$M$505,11,0)</f>
        <v>45691</v>
      </c>
      <c r="L56" s="7">
        <f>VLOOKUP(B56,'Plantilla publicacion'!$A$3:$M$505,12,0)</f>
        <v>45747</v>
      </c>
      <c r="M56" s="58"/>
      <c r="N56" s="104" t="str">
        <f>VLOOKUP(B56,'Plantilla publicacion'!$A$3:$M$505,13,0)</f>
        <v>3003-GRUPO DE TRABAJO DE APOYO A LA RED NACIONAL DE PROTECCIÓN  AL CONSUMIDOR;
71-GRUPO DE TRABAJO DE FORMACION</v>
      </c>
    </row>
    <row r="57" spans="1:14" ht="38.25" x14ac:dyDescent="0.25">
      <c r="A57" s="13" t="str">
        <f>VLOOKUP(B57,'Plantilla publicacion'!$A$3:$B$490,2,0)</f>
        <v>Actividad propia</v>
      </c>
      <c r="B57" s="103" t="s">
        <v>1305</v>
      </c>
      <c r="C57" s="227"/>
      <c r="D57" s="227">
        <f>VLOOKUP(B57,'Plantilla publicacion'!$A$3:$M$490,6,0)</f>
        <v>0</v>
      </c>
      <c r="E57" s="227"/>
      <c r="F57" s="227"/>
      <c r="G57" s="227"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f>VLOOKUP(B57,'Plantilla publicacion'!$A$3:$M$505,11,0)</f>
        <v>45748</v>
      </c>
      <c r="L57" s="7">
        <f>VLOOKUP(B57,'Plantilla publicacion'!$A$3:$M$505,12,0)</f>
        <v>45898</v>
      </c>
      <c r="M57" s="58"/>
      <c r="N57" s="104" t="str">
        <f>VLOOKUP(B57,'Plantilla publicacion'!$A$3:$M$505,13,0)</f>
        <v>3003-GRUPO DE TRABAJO DE APOYO A LA RED NACIONAL DE PROTECCIÓN  AL CONSUMIDOR</v>
      </c>
    </row>
    <row r="58" spans="1:14" ht="38.25" x14ac:dyDescent="0.25">
      <c r="A58" s="13" t="str">
        <f>VLOOKUP(B58,'Plantilla publicacion'!$A$3:$B$490,2,0)</f>
        <v>Actividad propia</v>
      </c>
      <c r="B58" s="103" t="s">
        <v>1307</v>
      </c>
      <c r="C58" s="227"/>
      <c r="D58" s="227">
        <f>VLOOKUP(B58,'Plantilla publicacion'!$A$3:$M$490,6,0)</f>
        <v>0</v>
      </c>
      <c r="E58" s="227"/>
      <c r="F58" s="227"/>
      <c r="G58" s="227"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f>VLOOKUP(B58,'Plantilla publicacion'!$A$3:$M$505,11,0)</f>
        <v>45811</v>
      </c>
      <c r="L58" s="7">
        <f>VLOOKUP(B58,'Plantilla publicacion'!$A$3:$M$505,12,0)</f>
        <v>45898</v>
      </c>
      <c r="M58" s="58"/>
      <c r="N58" s="104" t="str">
        <f>VLOOKUP(B58,'Plantilla publicacion'!$A$3:$M$505,13,0)</f>
        <v>3003-GRUPO DE TRABAJO DE APOYO A LA RED NACIONAL DE PROTECCIÓN  AL CONSUMIDOR</v>
      </c>
    </row>
    <row r="59" spans="1:14" ht="26.25" thickBot="1" x14ac:dyDescent="0.3">
      <c r="A59" s="13" t="str">
        <f>VLOOKUP(B59,'Plantilla publicacion'!$A$3:$B$490,2,0)</f>
        <v>Actividad propia</v>
      </c>
      <c r="B59" s="105" t="s">
        <v>1309</v>
      </c>
      <c r="C59" s="228"/>
      <c r="D59" s="228">
        <f>VLOOKUP(B59,'Plantilla publicacion'!$A$3:$M$490,6,0)</f>
        <v>0</v>
      </c>
      <c r="E59" s="228"/>
      <c r="F59" s="228"/>
      <c r="G59" s="228" t="str">
        <f>VLOOKUP(B59,'Plantilla publicacion'!$A$3:$M$490,7,0)</f>
        <v>N/A</v>
      </c>
      <c r="H59" s="107" t="str">
        <f>VLOOKUP(B59,'Plantilla publicacion'!$A$3:$M$505,8,0)</f>
        <v>Aplicar la estrategia de socialización definida (Informe de aplicación de la estrategia)</v>
      </c>
      <c r="I59" s="107">
        <f>VLOOKUP(B59,'Plantilla publicacion'!$A$3:$M$505,9,0)</f>
        <v>1</v>
      </c>
      <c r="J59" s="107" t="str">
        <f>VLOOKUP(B59,'Plantilla publicacion'!$A$3:$M$505,10,0)</f>
        <v>Númerica</v>
      </c>
      <c r="K59" s="108">
        <f>VLOOKUP(B59,'Plantilla publicacion'!$A$3:$M$505,11,0)</f>
        <v>45901</v>
      </c>
      <c r="L59" s="108">
        <f>VLOOKUP(B59,'Plantilla publicacion'!$A$3:$M$505,12,0)</f>
        <v>46006</v>
      </c>
      <c r="M59" s="109"/>
      <c r="N59" s="110" t="str">
        <f>VLOOKUP(B59,'Plantilla publicacion'!$A$3:$M$505,13,0)</f>
        <v>3003-GRUPO DE TRABAJO DE APOYO A LA RED NACIONAL DE PROTECCIÓN  AL CONSUMIDOR</v>
      </c>
    </row>
    <row r="60" spans="1:14" s="12" customFormat="1" ht="63.75" x14ac:dyDescent="0.25">
      <c r="A60" s="5" t="str">
        <f>VLOOKUP(B60,'Plantilla publicacion'!$A$3:$B$490,2,0)</f>
        <v>Producto</v>
      </c>
      <c r="B60" s="15" t="s">
        <v>1363</v>
      </c>
      <c r="C60" s="227" t="str">
        <f>VLOOKUP(B60,'Plantilla publicacion'!$A$3:$R$490,17,0)</f>
        <v>PND - 5-31-5-b- Convergencia regional - Entidades públicas territoriales y nacionales fortalecidas / PES - Transformación Institucional</v>
      </c>
      <c r="D60" s="227" t="str">
        <f>VLOOKUP(B60,'Plantilla publicacion'!$A$3:$M$497,6,0)</f>
        <v>56-Fortalecer la gestión de la información, el conocimiento y la innovación para optimizar la capacidad institucional</v>
      </c>
      <c r="E60" s="227" t="str">
        <f>VLOOKUP(B60,'Plantilla publicacion'!$A$3:$O$490,14,0)</f>
        <v>102-Cumplimiento de productos del PAI asociados a Fortalecer la gestión de la información, el conocimiento y la innovación para optimizar la capacidad institucional</v>
      </c>
      <c r="F60" s="227"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27"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75">
        <f>VLOOKUP(B60,'Plantilla publicacion'!$A$3:$M$505,11,0)</f>
        <v>45672</v>
      </c>
      <c r="L60" s="175">
        <f>VLOOKUP(B60,'Plantilla publicacion'!$A$3:$M$505,12,0)</f>
        <v>46021</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publicacion'!$A$3:$B$490,2,0)</f>
        <v>Actividad propia</v>
      </c>
      <c r="B61" s="6" t="s">
        <v>1364</v>
      </c>
      <c r="C61" s="227"/>
      <c r="D61" s="227">
        <f>VLOOKUP(B61,'Plantilla publicacion'!$A$3:$M$490,6,0)</f>
        <v>0</v>
      </c>
      <c r="E61" s="227"/>
      <c r="F61" s="227"/>
      <c r="G61" s="227"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f>VLOOKUP(B61,'Plantilla publicacion'!$A$3:$M$505,11,0)</f>
        <v>45672</v>
      </c>
      <c r="L61" s="7">
        <f>VLOOKUP(B61,'Plantilla publicacion'!$A$3:$M$505,12,0)</f>
        <v>45716</v>
      </c>
      <c r="M61" s="58"/>
      <c r="N61" s="17"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publicacion'!$A$3:$B$490,2,0)</f>
        <v>Actividad propia</v>
      </c>
      <c r="B62" s="6" t="s">
        <v>1365</v>
      </c>
      <c r="C62" s="247"/>
      <c r="D62" s="247">
        <f>VLOOKUP(B62,'Plantilla publicacion'!$A$3:$M$490,6,0)</f>
        <v>0</v>
      </c>
      <c r="E62" s="247"/>
      <c r="F62" s="247"/>
      <c r="G62" s="247"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f>VLOOKUP(B62,'Plantilla publicacion'!$A$3:$M$505,11,0)</f>
        <v>45719</v>
      </c>
      <c r="L62" s="7">
        <f>VLOOKUP(B62,'Plantilla publicacion'!$A$3:$M$505,12,0)</f>
        <v>46021</v>
      </c>
      <c r="M62" s="58"/>
      <c r="N62" s="17"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C25:C30"/>
    <mergeCell ref="D25:D30"/>
    <mergeCell ref="E25:E30"/>
    <mergeCell ref="F25:F30"/>
    <mergeCell ref="G25:G30"/>
    <mergeCell ref="C31:C37"/>
    <mergeCell ref="D31:D37"/>
    <mergeCell ref="E31:E37"/>
    <mergeCell ref="F31:F37"/>
    <mergeCell ref="G31:G37"/>
    <mergeCell ref="C38:C42"/>
    <mergeCell ref="D38:D42"/>
    <mergeCell ref="E38:E42"/>
    <mergeCell ref="F38:F42"/>
    <mergeCell ref="G38:G42"/>
    <mergeCell ref="C43:C45"/>
    <mergeCell ref="D43:D45"/>
    <mergeCell ref="F43:F45"/>
    <mergeCell ref="G43:G45"/>
    <mergeCell ref="E43:E45"/>
    <mergeCell ref="C46:C51"/>
    <mergeCell ref="G46:G51"/>
    <mergeCell ref="F46:F51"/>
    <mergeCell ref="E46:E51"/>
    <mergeCell ref="D46:D51"/>
    <mergeCell ref="C10:C15"/>
    <mergeCell ref="D10:D15"/>
    <mergeCell ref="E10:E15"/>
    <mergeCell ref="F10:F15"/>
    <mergeCell ref="G10:G15"/>
    <mergeCell ref="C16:C21"/>
    <mergeCell ref="D16:D21"/>
    <mergeCell ref="E16:E21"/>
    <mergeCell ref="F16:F21"/>
    <mergeCell ref="G16:G21"/>
    <mergeCell ref="C55:C59"/>
    <mergeCell ref="D55:D59"/>
    <mergeCell ref="E55:E59"/>
    <mergeCell ref="F55:F59"/>
    <mergeCell ref="G55:G59"/>
    <mergeCell ref="G60:G62"/>
    <mergeCell ref="F60:F62"/>
    <mergeCell ref="E60:E62"/>
    <mergeCell ref="D60:D62"/>
    <mergeCell ref="C60:C62"/>
    <mergeCell ref="C52:C54"/>
    <mergeCell ref="G52:G54"/>
    <mergeCell ref="F52:F54"/>
    <mergeCell ref="E52:E54"/>
    <mergeCell ref="D52:D54"/>
    <mergeCell ref="C22:C24"/>
    <mergeCell ref="G22:G24"/>
    <mergeCell ref="F22:F24"/>
    <mergeCell ref="E22:E24"/>
    <mergeCell ref="D22:D24"/>
    <mergeCell ref="B8:D8"/>
    <mergeCell ref="G8:N8"/>
    <mergeCell ref="B4:N4"/>
    <mergeCell ref="B6:N6"/>
    <mergeCell ref="B7:N7"/>
    <mergeCell ref="B5:L5"/>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7"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200"/>
      <c r="C1" s="200"/>
      <c r="D1" s="200"/>
      <c r="E1" s="200"/>
      <c r="F1" s="200"/>
      <c r="G1" s="200"/>
      <c r="H1" s="298" t="s">
        <v>14</v>
      </c>
      <c r="I1" s="299"/>
      <c r="J1" s="299"/>
      <c r="K1" s="299"/>
      <c r="L1" s="299"/>
      <c r="M1" s="299"/>
      <c r="N1" s="299"/>
    </row>
    <row r="2" spans="1:14" ht="25.5" customHeight="1" x14ac:dyDescent="0.25">
      <c r="B2" s="200"/>
      <c r="C2" s="200"/>
      <c r="D2" s="200"/>
      <c r="E2" s="200"/>
      <c r="F2" s="200"/>
      <c r="G2" s="200"/>
      <c r="H2" s="300"/>
      <c r="I2" s="301"/>
      <c r="J2" s="301"/>
      <c r="K2" s="301"/>
      <c r="L2" s="301"/>
      <c r="M2" s="301"/>
      <c r="N2" s="301"/>
    </row>
    <row r="3" spans="1:14" ht="32.25" customHeight="1" x14ac:dyDescent="0.25">
      <c r="B3" s="237"/>
      <c r="C3" s="237"/>
      <c r="D3" s="237"/>
      <c r="E3" s="237"/>
      <c r="F3" s="237"/>
      <c r="G3" s="237"/>
      <c r="H3" s="302"/>
      <c r="I3" s="303"/>
      <c r="J3" s="303"/>
      <c r="K3" s="303"/>
      <c r="L3" s="303"/>
      <c r="M3" s="303"/>
      <c r="N3" s="303"/>
    </row>
    <row r="4" spans="1:14" ht="30.75" customHeight="1" x14ac:dyDescent="0.25">
      <c r="B4" s="239" t="s">
        <v>1487</v>
      </c>
      <c r="C4" s="239"/>
      <c r="D4" s="239"/>
      <c r="E4" s="239"/>
      <c r="F4" s="239"/>
      <c r="G4" s="239"/>
      <c r="H4" s="239"/>
      <c r="I4" s="239"/>
      <c r="J4" s="239"/>
      <c r="K4" s="239"/>
      <c r="L4" s="239"/>
      <c r="M4" s="239"/>
      <c r="N4" s="240"/>
    </row>
    <row r="5" spans="1:14" ht="57.75" customHeight="1" x14ac:dyDescent="0.25">
      <c r="B5" s="307" t="s">
        <v>1488</v>
      </c>
      <c r="C5" s="307"/>
      <c r="D5" s="307"/>
      <c r="E5" s="307"/>
      <c r="F5" s="307"/>
      <c r="G5" s="307"/>
      <c r="H5" s="307"/>
      <c r="I5" s="307"/>
      <c r="J5" s="307"/>
      <c r="K5" s="307"/>
      <c r="L5" s="307"/>
      <c r="M5" s="52"/>
      <c r="N5" s="10"/>
    </row>
    <row r="6" spans="1:14" ht="28.5" customHeight="1" thickBot="1" x14ac:dyDescent="0.3">
      <c r="B6" s="241" t="str">
        <f>CONCATENATE(COUNTIF(A10:A36,"producto")," PRODUCTOS")</f>
        <v>3 PRODUCTOS</v>
      </c>
      <c r="C6" s="241"/>
      <c r="D6" s="241"/>
      <c r="E6" s="241"/>
      <c r="F6" s="241"/>
      <c r="G6" s="241"/>
      <c r="H6" s="241"/>
      <c r="I6" s="241"/>
      <c r="J6" s="241"/>
      <c r="K6" s="241"/>
      <c r="L6" s="241"/>
      <c r="M6" s="241"/>
      <c r="N6" s="241"/>
    </row>
    <row r="7" spans="1:14" ht="32.25" customHeight="1" thickBot="1" x14ac:dyDescent="0.3">
      <c r="B7" s="304" t="s">
        <v>15</v>
      </c>
      <c r="C7" s="305"/>
      <c r="D7" s="305"/>
      <c r="E7" s="305"/>
      <c r="F7" s="305"/>
      <c r="G7" s="305"/>
      <c r="H7" s="305"/>
      <c r="I7" s="305"/>
      <c r="J7" s="305"/>
      <c r="K7" s="305"/>
      <c r="L7" s="305"/>
      <c r="M7" s="305"/>
      <c r="N7" s="306"/>
    </row>
    <row r="8" spans="1:14" ht="16.5" hidden="1" customHeight="1" thickBot="1" x14ac:dyDescent="0.3">
      <c r="B8" s="292" t="s">
        <v>8</v>
      </c>
      <c r="C8" s="293"/>
      <c r="D8" s="294"/>
      <c r="E8" s="70"/>
      <c r="F8" s="70"/>
      <c r="G8" s="295"/>
      <c r="H8" s="296"/>
      <c r="I8" s="296"/>
      <c r="J8" s="296"/>
      <c r="K8" s="296"/>
      <c r="L8" s="296"/>
      <c r="M8" s="296"/>
      <c r="N8" s="297"/>
    </row>
    <row r="9" spans="1:14" ht="48" customHeight="1" thickBot="1" x14ac:dyDescent="0.3">
      <c r="B9" s="75" t="s">
        <v>470</v>
      </c>
      <c r="C9" s="77" t="s">
        <v>1521</v>
      </c>
      <c r="D9" s="77" t="s">
        <v>0</v>
      </c>
      <c r="E9" s="77" t="s">
        <v>1469</v>
      </c>
      <c r="F9" s="77" t="s">
        <v>1524</v>
      </c>
      <c r="G9" s="77" t="s">
        <v>1</v>
      </c>
      <c r="H9" s="77" t="s">
        <v>2</v>
      </c>
      <c r="I9" s="77" t="s">
        <v>3</v>
      </c>
      <c r="J9" s="77" t="s">
        <v>4</v>
      </c>
      <c r="K9" s="78" t="s">
        <v>5</v>
      </c>
      <c r="L9" s="78" t="s">
        <v>6</v>
      </c>
      <c r="M9" s="80" t="s">
        <v>1522</v>
      </c>
      <c r="N9" s="79" t="s">
        <v>7</v>
      </c>
    </row>
    <row r="10" spans="1:14" s="12" customFormat="1" ht="25.5" x14ac:dyDescent="0.25">
      <c r="A10" s="5" t="str">
        <f>VLOOKUP(B10,'Plantilla publicacion'!$A$3:$B$490,2,0)</f>
        <v>Producto</v>
      </c>
      <c r="B10" s="99" t="s">
        <v>509</v>
      </c>
      <c r="C10" s="226" t="str">
        <f>VLOOKUP(B10,'Plantilla publicacion'!$A$3:$R$490,17,0)</f>
        <v>PND - 5-31-5-b- Convergencia regional - Entidades públicas territoriales y nacionales fortalecidas / PES - Transformación Institucional</v>
      </c>
      <c r="D10" s="226" t="str">
        <f>VLOOKUP(B10,'Plantilla publicacion'!$A$3:$M$505,6,0)</f>
        <v>60-Fortalecer el Sistema Integral de Gestión Institucional en el marco del Modelo Integrado de Planeación y gestión para mejorar la prestación del servicio.</v>
      </c>
      <c r="E10" s="226" t="str">
        <f>VLOOKUP(B10,'Plantilla publicacion'!$A$3:$O$490,14,0)</f>
        <v>106-Cumplimiento de productos del PAI asociados a Fortalecer el Sistema Integral de Gestión Institucional para mejorar la prestación del servicio.</v>
      </c>
      <c r="F10" s="22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26" t="str">
        <f>VLOOKUP(B10,'Plantilla publicacion'!$A$3:$M$505,7,0)</f>
        <v>N/A</v>
      </c>
      <c r="H10" s="101" t="str">
        <f>VLOOKUP(B10,'Plantilla publicacion'!$A$3:$M$505,8,0)</f>
        <v>Plan Anual de Auditorías ejecutado y presentado al CICCI (actas del CICCI firmadas semestralmente por Superintendente y jefe OCI)</v>
      </c>
      <c r="I10" s="101">
        <f>VLOOKUP(B10,'Plantilla publicacion'!$A$3:$M$505,9,0)</f>
        <v>100</v>
      </c>
      <c r="J10" s="101" t="str">
        <f>VLOOKUP(B10,'Plantilla publicacion'!$A$3:$M$505,10,0)</f>
        <v>Porcentual</v>
      </c>
      <c r="K10" s="176">
        <f>VLOOKUP(B10,'Plantilla publicacion'!$A$3:$M$505,11,0)</f>
        <v>45659</v>
      </c>
      <c r="L10" s="176">
        <f>VLOOKUP(B10,'Plantilla publicacion'!$A$3:$M$505,12,0)</f>
        <v>46022</v>
      </c>
      <c r="M10" s="101">
        <f>IF(ISERROR(VLOOKUP(B10,'Plantilla publicacion'!$A$3:$P$490,16,0)),"NA",VLOOKUP(B10,'Plantilla publicacion'!$A$3:$P$490,16,0))</f>
        <v>0</v>
      </c>
      <c r="N10" s="102" t="str">
        <f>VLOOKUP(B10,'Plantilla publicacion'!$A$3:$M$505,13,0)</f>
        <v>50-OFICINA DE CONTROL INTERNO</v>
      </c>
    </row>
    <row r="11" spans="1:14" ht="51" x14ac:dyDescent="0.25">
      <c r="A11" s="13" t="str">
        <f>VLOOKUP(B11,'Plantilla publicacion'!$A$3:$B$490,2,0)</f>
        <v>Actividad propia</v>
      </c>
      <c r="B11" s="103" t="s">
        <v>513</v>
      </c>
      <c r="C11" s="227"/>
      <c r="D11" s="227">
        <f>VLOOKUP(B11,'Plantilla publicacion'!$A$3:$M$490,6,0)</f>
        <v>0</v>
      </c>
      <c r="E11" s="227"/>
      <c r="F11" s="227"/>
      <c r="G11" s="227"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f>VLOOKUP(B11,'Plantilla publicacion'!$A$3:$M$505,11,0)</f>
        <v>45659</v>
      </c>
      <c r="L11" s="7">
        <f>VLOOKUP(B11,'Plantilla publicacion'!$A$3:$M$505,12,0)</f>
        <v>46022</v>
      </c>
      <c r="M11" s="58"/>
      <c r="N11" s="104" t="str">
        <f>VLOOKUP(B11,'Plantilla publicacion'!$A$3:$M$505,13,0)</f>
        <v>50-OFICINA DE CONTROL INTERNO</v>
      </c>
    </row>
    <row r="12" spans="1:14" ht="51.75" thickBot="1" x14ac:dyDescent="0.3">
      <c r="A12" s="13" t="str">
        <f>VLOOKUP(B12,'Plantilla publicacion'!$A$3:$B$490,2,0)</f>
        <v>Actividad propia</v>
      </c>
      <c r="B12" s="105" t="s">
        <v>514</v>
      </c>
      <c r="C12" s="228"/>
      <c r="D12" s="228">
        <f>VLOOKUP(B12,'Plantilla publicacion'!$A$3:$M$490,6,0)</f>
        <v>0</v>
      </c>
      <c r="E12" s="228"/>
      <c r="F12" s="228"/>
      <c r="G12" s="228" t="str">
        <f>VLOOKUP(B12,'Plantilla publicacion'!$A$3:$M$490,7,0)</f>
        <v>N/A</v>
      </c>
      <c r="H12" s="107"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publicacion'!$A$3:$M$505,9,0)</f>
        <v>2</v>
      </c>
      <c r="J12" s="107" t="str">
        <f>VLOOKUP(B12,'Plantilla publicacion'!$A$3:$M$505,10,0)</f>
        <v>Númerica</v>
      </c>
      <c r="K12" s="108">
        <f>VLOOKUP(B12,'Plantilla publicacion'!$A$3:$M$505,11,0)</f>
        <v>45811</v>
      </c>
      <c r="L12" s="108">
        <f>VLOOKUP(B12,'Plantilla publicacion'!$A$3:$M$505,12,0)</f>
        <v>46022</v>
      </c>
      <c r="M12" s="109"/>
      <c r="N12" s="110" t="str">
        <f>VLOOKUP(B12,'Plantilla publicacion'!$A$3:$M$505,13,0)</f>
        <v>50-OFICINA DE CONTROL INTERNO</v>
      </c>
    </row>
    <row r="13" spans="1:14" s="12" customFormat="1" ht="38.25" x14ac:dyDescent="0.25">
      <c r="A13" s="5" t="str">
        <f>VLOOKUP(B13,'Plantilla publicacion'!$A$3:$B$490,2,0)</f>
        <v>Producto</v>
      </c>
      <c r="B13" s="15" t="s">
        <v>516</v>
      </c>
      <c r="C13" s="227" t="str">
        <f>VLOOKUP(B13,'Plantilla publicacion'!$A$3:$R$490,17,0)</f>
        <v>PND - 5-31-5-b- Convergencia regional - Entidades públicas territoriales y nacionales fortalecidas / PES - Transformación Institucional</v>
      </c>
      <c r="D13" s="227" t="str">
        <f>VLOOKUP(B13,'Plantilla publicacion'!$A$3:$M$505,6,0)</f>
        <v>60-Fortalecer el Sistema Integral de Gestión Institucional en el marco del Modelo Integrado de Planeación y gestión para mejorar la prestación del servicio.</v>
      </c>
      <c r="E13" s="227" t="str">
        <f>VLOOKUP(B13,'Plantilla publicacion'!$A$3:$O$490,14,0)</f>
        <v>106-Cumplimiento de productos del PAI asociados a Fortalecer el Sistema Integral de Gestión Institucional para mejorar la prestación del servicio.</v>
      </c>
      <c r="F13" s="227"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27"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75">
        <f>VLOOKUP(B13,'Plantilla publicacion'!$A$3:$M$505,11,0)</f>
        <v>45748</v>
      </c>
      <c r="L13" s="175">
        <f>VLOOKUP(B13,'Plantilla publicacion'!$A$3:$M$505,12,0)</f>
        <v>45869</v>
      </c>
      <c r="M13" s="139">
        <f>IF(ISERROR(VLOOKUP(B13,'Plantilla publicacion'!$A$3:$P$490,16,0)),"NA",VLOOKUP(B13,'Plantilla publicacion'!$A$3:$P$490,16,0))</f>
        <v>0</v>
      </c>
      <c r="N13" s="15" t="str">
        <f>VLOOKUP(B13,'Plantilla publicacion'!$A$3:$M$505,13,0)</f>
        <v>50-OFICINA DE CONTROL INTERNO</v>
      </c>
    </row>
    <row r="14" spans="1:14" ht="38.25" x14ac:dyDescent="0.25">
      <c r="A14" s="13" t="str">
        <f>VLOOKUP(B14,'Plantilla publicacion'!$A$3:$B$490,2,0)</f>
        <v>Actividad propia</v>
      </c>
      <c r="B14" s="6" t="s">
        <v>518</v>
      </c>
      <c r="C14" s="227"/>
      <c r="D14" s="227">
        <f>VLOOKUP(B14,'Plantilla publicacion'!$A$3:$M$490,6,0)</f>
        <v>0</v>
      </c>
      <c r="E14" s="227"/>
      <c r="F14" s="227"/>
      <c r="G14" s="227"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f>VLOOKUP(B14,'Plantilla publicacion'!$A$3:$M$505,11,0)</f>
        <v>45748</v>
      </c>
      <c r="L14" s="7">
        <f>VLOOKUP(B14,'Plantilla publicacion'!$A$3:$M$505,12,0)</f>
        <v>45869</v>
      </c>
      <c r="M14" s="58"/>
      <c r="N14" s="17" t="str">
        <f>VLOOKUP(B14,'Plantilla publicacion'!$A$3:$M$505,13,0)</f>
        <v>50-OFICINA DE CONTROL INTERNO</v>
      </c>
    </row>
    <row r="15" spans="1:14" ht="26.25" thickBot="1" x14ac:dyDescent="0.3">
      <c r="A15" s="13" t="str">
        <f>VLOOKUP(B15,'Plantilla publicacion'!$A$3:$B$490,2,0)</f>
        <v>Actividad propia</v>
      </c>
      <c r="B15" s="11" t="s">
        <v>519</v>
      </c>
      <c r="C15" s="227"/>
      <c r="D15" s="227">
        <f>VLOOKUP(B15,'Plantilla publicacion'!$A$3:$M$490,6,0)</f>
        <v>0</v>
      </c>
      <c r="E15" s="227"/>
      <c r="F15" s="227"/>
      <c r="G15" s="227"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1">
        <f>VLOOKUP(B15,'Plantilla publicacion'!$A$3:$M$505,11,0)</f>
        <v>45748</v>
      </c>
      <c r="L15" s="111">
        <f>VLOOKUP(B15,'Plantilla publicacion'!$A$3:$M$505,12,0)</f>
        <v>45869</v>
      </c>
      <c r="M15" s="112"/>
      <c r="N15" s="113" t="str">
        <f>VLOOKUP(B15,'Plantilla publicacion'!$A$3:$M$505,13,0)</f>
        <v>50-OFICINA DE CONTROL INTERNO</v>
      </c>
    </row>
    <row r="16" spans="1:14" s="12" customFormat="1" ht="25.5" x14ac:dyDescent="0.25">
      <c r="A16" s="5" t="str">
        <f>VLOOKUP(B16,'Plantilla publicacion'!$A$3:$B$490,2,0)</f>
        <v>Producto</v>
      </c>
      <c r="B16" s="99" t="s">
        <v>520</v>
      </c>
      <c r="C16" s="226" t="str">
        <f>VLOOKUP(B16,'Plantilla publicacion'!$A$3:$R$490,17,0)</f>
        <v>PND - 5-31-5-b- Convergencia regional - Entidades públicas territoriales y nacionales fortalecidas / PES - Transformación Institucional</v>
      </c>
      <c r="D16" s="226" t="str">
        <f>VLOOKUP(B16,'Plantilla publicacion'!$A$3:$M$505,6,0)</f>
        <v>60-Fortalecer el Sistema Integral de Gestión Institucional en el marco del Modelo Integrado de Planeación y gestión para mejorar la prestación del servicio.</v>
      </c>
      <c r="E16" s="226" t="str">
        <f>VLOOKUP(B16,'Plantilla publicacion'!$A$3:$O$490,14,0)</f>
        <v>106-Cumplimiento de productos del PAI asociados a Fortalecer el Sistema Integral de Gestión Institucional para mejorar la prestación del servicio.</v>
      </c>
      <c r="F16" s="22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26" t="str">
        <f>VLOOKUP(B16,'Plantilla publicacion'!$A$3:$M$505,7,0)</f>
        <v>N/A</v>
      </c>
      <c r="H16" s="101" t="str">
        <f>VLOOKUP(B16,'Plantilla publicacion'!$A$3:$M$505,8,0)</f>
        <v>Objetivos estratégicos y orientaciones PND, evaluados frente a la planeación 2025 y el PES (Informe elaborado y enviado a Despacho y OAP/memorando o correo)</v>
      </c>
      <c r="I16" s="101">
        <f>VLOOKUP(B16,'Plantilla publicacion'!$A$3:$M$505,9,0)</f>
        <v>1</v>
      </c>
      <c r="J16" s="101" t="str">
        <f>VLOOKUP(B16,'Plantilla publicacion'!$A$3:$M$505,10,0)</f>
        <v>Númerica</v>
      </c>
      <c r="K16" s="176">
        <f>VLOOKUP(B16,'Plantilla publicacion'!$A$3:$M$505,11,0)</f>
        <v>45707</v>
      </c>
      <c r="L16" s="176">
        <f>VLOOKUP(B16,'Plantilla publicacion'!$A$3:$M$505,12,0)</f>
        <v>45873</v>
      </c>
      <c r="M16" s="101">
        <f>IF(ISERROR(VLOOKUP(B16,'Plantilla publicacion'!$A$3:$P$490,16,0)),"NA",VLOOKUP(B16,'Plantilla publicacion'!$A$3:$P$490,16,0))</f>
        <v>0</v>
      </c>
      <c r="N16" s="102" t="str">
        <f>VLOOKUP(B16,'Plantilla publicacion'!$A$3:$M$505,13,0)</f>
        <v>50-OFICINA DE CONTROL INTERNO</v>
      </c>
    </row>
    <row r="17" spans="1:14" ht="38.25" x14ac:dyDescent="0.25">
      <c r="A17" s="13" t="str">
        <f>VLOOKUP(B17,'Plantilla publicacion'!$A$3:$B$490,2,0)</f>
        <v>Actividad propia</v>
      </c>
      <c r="B17" s="103" t="s">
        <v>522</v>
      </c>
      <c r="C17" s="227"/>
      <c r="D17" s="227">
        <f>VLOOKUP(B17,'Plantilla publicacion'!$A$3:$M$490,6,0)</f>
        <v>0</v>
      </c>
      <c r="E17" s="227"/>
      <c r="F17" s="227"/>
      <c r="G17" s="227"/>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f>VLOOKUP(B17,'Plantilla publicacion'!$A$3:$M$505,11,0)</f>
        <v>45707</v>
      </c>
      <c r="L17" s="7">
        <f>VLOOKUP(B17,'Plantilla publicacion'!$A$3:$M$505,12,0)</f>
        <v>45873</v>
      </c>
      <c r="M17" s="58"/>
      <c r="N17" s="104" t="str">
        <f>VLOOKUP(B17,'Plantilla publicacion'!$A$3:$M$505,13,0)</f>
        <v>50-OFICINA DE CONTROL INTERNO</v>
      </c>
    </row>
    <row r="18" spans="1:14" ht="26.25" thickBot="1" x14ac:dyDescent="0.3">
      <c r="A18" s="13" t="str">
        <f>VLOOKUP(B18,'Plantilla publicacion'!$A$3:$B$490,2,0)</f>
        <v>Actividad propia</v>
      </c>
      <c r="B18" s="105" t="s">
        <v>525</v>
      </c>
      <c r="C18" s="228"/>
      <c r="D18" s="228">
        <f>VLOOKUP(B18,'Plantilla publicacion'!$A$3:$M$490,6,0)</f>
        <v>0</v>
      </c>
      <c r="E18" s="228"/>
      <c r="F18" s="228"/>
      <c r="G18" s="228"/>
      <c r="H18" s="107" t="str">
        <f>VLOOKUP(B18,'Plantilla publicacion'!$A$3:$M$505,8,0)</f>
        <v>Elaborar y radicar ante los responsables, el informe. (informe con los resultados de la evaluación elaborado y radicado al Superintendente y OAP / Correo-Memorando)</v>
      </c>
      <c r="I18" s="107">
        <f>VLOOKUP(B18,'Plantilla publicacion'!$A$3:$M$505,9,0)</f>
        <v>1</v>
      </c>
      <c r="J18" s="107" t="str">
        <f>VLOOKUP(B18,'Plantilla publicacion'!$A$3:$M$505,10,0)</f>
        <v>Númerica</v>
      </c>
      <c r="K18" s="108">
        <f>VLOOKUP(B18,'Plantilla publicacion'!$A$3:$M$505,11,0)</f>
        <v>45707</v>
      </c>
      <c r="L18" s="108">
        <f>VLOOKUP(B18,'Plantilla publicacion'!$A$3:$M$505,12,0)</f>
        <v>45873</v>
      </c>
      <c r="M18" s="109"/>
      <c r="N18" s="110" t="str">
        <f>VLOOKUP(B18,'Plantilla publicacion'!$A$3:$M$505,13,0)</f>
        <v>50-OFICINA DE CONTROL INTERNO</v>
      </c>
    </row>
  </sheetData>
  <autoFilter ref="A9:N18" xr:uid="{5AD4A8B9-DA5F-4133-BA0D-1F60F10F51BC}"/>
  <mergeCells count="23">
    <mergeCell ref="G16:G18"/>
    <mergeCell ref="F16:F18"/>
    <mergeCell ref="E16:E18"/>
    <mergeCell ref="D16:D18"/>
    <mergeCell ref="C16:C18"/>
    <mergeCell ref="C13:C15"/>
    <mergeCell ref="D13:D15"/>
    <mergeCell ref="E13:E15"/>
    <mergeCell ref="F13:F15"/>
    <mergeCell ref="G13:G15"/>
    <mergeCell ref="C10:C12"/>
    <mergeCell ref="G10:G12"/>
    <mergeCell ref="F10:F12"/>
    <mergeCell ref="E10:E12"/>
    <mergeCell ref="D10:D12"/>
    <mergeCell ref="B8:D8"/>
    <mergeCell ref="G8:N8"/>
    <mergeCell ref="B1:G3"/>
    <mergeCell ref="H1:N3"/>
    <mergeCell ref="B4:N4"/>
    <mergeCell ref="B6:N6"/>
    <mergeCell ref="B7:N7"/>
    <mergeCell ref="B5:L5"/>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2025-09-29T14:43:53Z</dcterms:modified>
</cp:coreProperties>
</file>